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80" windowHeight="11895" tabRatio="301"/>
  </bookViews>
  <sheets>
    <sheet name="C2-2016_ES" sheetId="12" r:id="rId1"/>
  </sheets>
  <definedNames>
    <definedName name="_xlnm._FilterDatabase" localSheetId="0" hidden="1">'C2-2016_ES'!$A$1:$AB$401</definedName>
  </definedNames>
  <calcPr calcId="125725"/>
</workbook>
</file>

<file path=xl/calcChain.xml><?xml version="1.0" encoding="utf-8"?>
<calcChain xmlns="http://schemas.openxmlformats.org/spreadsheetml/2006/main">
  <c r="Q399" i="12"/>
  <c r="L399"/>
  <c r="U399"/>
  <c r="V399"/>
  <c r="Z401"/>
  <c r="W399" l="1"/>
  <c r="M285"/>
  <c r="M259"/>
  <c r="O187"/>
  <c r="M187"/>
  <c r="O121"/>
  <c r="E399" l="1"/>
  <c r="F399"/>
  <c r="G399"/>
  <c r="H399"/>
  <c r="I399"/>
  <c r="J399"/>
  <c r="P399"/>
  <c r="S399"/>
  <c r="M186" l="1"/>
  <c r="Z186" s="1"/>
  <c r="O19" l="1"/>
  <c r="T393" l="1"/>
  <c r="T399" s="1"/>
  <c r="Z20" l="1"/>
  <c r="Z16"/>
  <c r="Z7"/>
  <c r="Z11"/>
  <c r="Z39"/>
  <c r="Z34"/>
  <c r="Z12"/>
  <c r="Z43"/>
  <c r="Z37"/>
  <c r="Z5"/>
  <c r="Z21"/>
  <c r="Z14"/>
  <c r="Z28"/>
  <c r="Z8"/>
  <c r="Z3"/>
  <c r="Z17"/>
  <c r="Z2"/>
  <c r="Z13"/>
  <c r="Z36"/>
  <c r="Z22"/>
  <c r="Z35"/>
  <c r="Z25"/>
  <c r="Z42"/>
  <c r="Z41"/>
  <c r="Z26"/>
  <c r="Z24"/>
  <c r="Z29"/>
  <c r="Z32"/>
  <c r="Z38"/>
  <c r="Z33"/>
  <c r="Z4"/>
  <c r="Z30"/>
  <c r="Z40"/>
  <c r="Z23"/>
  <c r="Z27"/>
  <c r="Z31"/>
  <c r="Z18"/>
  <c r="Z10"/>
  <c r="Z9"/>
  <c r="Z15"/>
  <c r="Z70"/>
  <c r="Z47"/>
  <c r="Z69"/>
  <c r="Z46"/>
  <c r="Z65"/>
  <c r="Z68"/>
  <c r="Z55"/>
  <c r="Z49"/>
  <c r="Z66"/>
  <c r="Z67"/>
  <c r="Z76"/>
  <c r="Z52"/>
  <c r="Z51"/>
  <c r="Z50"/>
  <c r="Z74"/>
  <c r="Z45"/>
  <c r="Z53"/>
  <c r="Z54"/>
  <c r="Z77"/>
  <c r="Z56"/>
  <c r="Z57"/>
  <c r="Z71"/>
  <c r="Z78"/>
  <c r="Z80"/>
  <c r="Z64"/>
  <c r="Z81"/>
  <c r="Z63"/>
  <c r="Z61"/>
  <c r="Z48"/>
  <c r="Z79"/>
  <c r="Z59"/>
  <c r="Z60"/>
  <c r="Z44"/>
  <c r="Z72"/>
  <c r="Z62"/>
  <c r="Z73"/>
  <c r="Z58"/>
  <c r="Z75"/>
  <c r="Z147"/>
  <c r="Z140"/>
  <c r="Z142"/>
  <c r="Z138"/>
  <c r="Z139"/>
  <c r="Z146"/>
  <c r="Z144"/>
  <c r="Z137"/>
  <c r="Z141"/>
  <c r="Z134"/>
  <c r="Z135"/>
  <c r="Z143"/>
  <c r="Z133"/>
  <c r="Z145"/>
  <c r="Z159"/>
  <c r="Z170"/>
  <c r="Z167"/>
  <c r="Z169"/>
  <c r="Z161"/>
  <c r="Z150"/>
  <c r="Z151"/>
  <c r="Z156"/>
  <c r="Z162"/>
  <c r="Z158"/>
  <c r="Z153"/>
  <c r="Z149"/>
  <c r="Z160"/>
  <c r="Z157"/>
  <c r="Z163"/>
  <c r="Z152"/>
  <c r="Z168"/>
  <c r="Z154"/>
  <c r="Z155"/>
  <c r="Z148"/>
  <c r="Z165"/>
  <c r="Z164"/>
  <c r="Z182"/>
  <c r="Z178"/>
  <c r="Z173"/>
  <c r="Z175"/>
  <c r="Z174"/>
  <c r="Z179"/>
  <c r="Z171"/>
  <c r="Z181"/>
  <c r="Z172"/>
  <c r="Z177"/>
  <c r="Z180"/>
  <c r="Z183"/>
  <c r="Z184"/>
  <c r="Z185"/>
  <c r="Z220"/>
  <c r="Z200"/>
  <c r="Z201"/>
  <c r="Z236"/>
  <c r="Z208"/>
  <c r="Z205"/>
  <c r="Z206"/>
  <c r="Z203"/>
  <c r="Z209"/>
  <c r="Z226"/>
  <c r="Z210"/>
  <c r="Z215"/>
  <c r="Z231"/>
  <c r="Z225"/>
  <c r="Z207"/>
  <c r="Z204"/>
  <c r="Z214"/>
  <c r="Z202"/>
  <c r="Z212"/>
  <c r="Z237"/>
  <c r="Z227"/>
  <c r="Z195"/>
  <c r="Z213"/>
  <c r="Z235"/>
  <c r="Z232"/>
  <c r="Z194"/>
  <c r="Z217"/>
  <c r="Z199"/>
  <c r="Z239"/>
  <c r="Z189"/>
  <c r="Z188"/>
  <c r="Z222"/>
  <c r="Z211"/>
  <c r="Z238"/>
  <c r="Z216"/>
  <c r="Z191"/>
  <c r="Z234"/>
  <c r="Z193"/>
  <c r="Z192"/>
  <c r="Z224"/>
  <c r="Z190"/>
  <c r="Z229"/>
  <c r="Z221"/>
  <c r="Z219"/>
  <c r="Z228"/>
  <c r="Z198"/>
  <c r="Z233"/>
  <c r="Z197"/>
  <c r="Z218"/>
  <c r="Z196"/>
  <c r="Z230"/>
  <c r="Z223"/>
  <c r="Z250"/>
  <c r="Z251"/>
  <c r="Z266"/>
  <c r="Z243"/>
  <c r="Z257"/>
  <c r="Z276"/>
  <c r="Z262"/>
  <c r="Z240"/>
  <c r="Z277"/>
  <c r="Z270"/>
  <c r="Z271"/>
  <c r="Z244"/>
  <c r="Z273"/>
  <c r="Z275"/>
  <c r="Z246"/>
  <c r="Z247"/>
  <c r="Z242"/>
  <c r="Z241"/>
  <c r="Z249"/>
  <c r="Z256"/>
  <c r="Z268"/>
  <c r="Z258"/>
  <c r="Z260"/>
  <c r="Z269"/>
  <c r="Z265"/>
  <c r="Z253"/>
  <c r="Z263"/>
  <c r="Z261"/>
  <c r="Z248"/>
  <c r="Z255"/>
  <c r="Z264"/>
  <c r="Z252"/>
  <c r="Z245"/>
  <c r="Z274"/>
  <c r="Z272"/>
  <c r="Z254"/>
  <c r="Z313"/>
  <c r="Z314"/>
  <c r="Z278"/>
  <c r="Z300"/>
  <c r="Z282"/>
  <c r="Z281"/>
  <c r="Z280"/>
  <c r="Z279"/>
  <c r="Z299"/>
  <c r="Z305"/>
  <c r="Z311"/>
  <c r="Z306"/>
  <c r="Z312"/>
  <c r="Z308"/>
  <c r="Z288"/>
  <c r="Z290"/>
  <c r="Z294"/>
  <c r="Z287"/>
  <c r="Z293"/>
  <c r="Z307"/>
  <c r="Z309"/>
  <c r="Z292"/>
  <c r="Z289"/>
  <c r="Z291"/>
  <c r="Z301"/>
  <c r="Z315"/>
  <c r="Z283"/>
  <c r="Z297"/>
  <c r="Z298"/>
  <c r="Z317"/>
  <c r="Z295"/>
  <c r="Z303"/>
  <c r="Z296"/>
  <c r="Z310"/>
  <c r="Z286"/>
  <c r="Z316"/>
  <c r="Z304"/>
  <c r="Z302"/>
  <c r="Z323"/>
  <c r="Z331"/>
  <c r="Z320"/>
  <c r="Z332"/>
  <c r="Z329"/>
  <c r="Z318"/>
  <c r="Z335"/>
  <c r="Z326"/>
  <c r="Z337"/>
  <c r="Z330"/>
  <c r="Z328"/>
  <c r="Z322"/>
  <c r="Z334"/>
  <c r="Z327"/>
  <c r="Z321"/>
  <c r="Z333"/>
  <c r="Z319"/>
  <c r="Z324"/>
  <c r="Z325"/>
  <c r="Z341"/>
  <c r="Z346"/>
  <c r="Z350"/>
  <c r="Z338"/>
  <c r="Z347"/>
  <c r="Z339"/>
  <c r="Z348"/>
  <c r="Z351"/>
  <c r="Z344"/>
  <c r="Z343"/>
  <c r="Z349"/>
  <c r="Z342"/>
  <c r="Z345"/>
  <c r="Z357"/>
  <c r="Z363"/>
  <c r="Z380"/>
  <c r="Z372"/>
  <c r="Z364"/>
  <c r="Z385"/>
  <c r="Z361"/>
  <c r="Z386"/>
  <c r="Z388"/>
  <c r="Z354"/>
  <c r="Z355"/>
  <c r="Z392"/>
  <c r="Z381"/>
  <c r="Z390"/>
  <c r="Z353"/>
  <c r="Z369"/>
  <c r="Z375"/>
  <c r="Z387"/>
  <c r="Z389"/>
  <c r="Z356"/>
  <c r="Z365"/>
  <c r="Z352"/>
  <c r="Z374"/>
  <c r="Z383"/>
  <c r="Z360"/>
  <c r="Z373"/>
  <c r="Z366"/>
  <c r="Z391"/>
  <c r="Z384"/>
  <c r="Z382"/>
  <c r="Z378"/>
  <c r="Z377"/>
  <c r="Z370"/>
  <c r="Z367"/>
  <c r="Z362"/>
  <c r="Z358"/>
  <c r="Z368"/>
  <c r="Z376"/>
  <c r="Z371"/>
  <c r="Z359"/>
  <c r="Z118"/>
  <c r="Z87"/>
  <c r="Z88"/>
  <c r="Z86"/>
  <c r="Z116"/>
  <c r="Z95"/>
  <c r="Z114"/>
  <c r="Z131"/>
  <c r="Z130"/>
  <c r="Z92"/>
  <c r="Z93"/>
  <c r="Z84"/>
  <c r="Z83"/>
  <c r="Z102"/>
  <c r="Z98"/>
  <c r="Z113"/>
  <c r="Z111"/>
  <c r="Z94"/>
  <c r="Z127"/>
  <c r="Z97"/>
  <c r="Z110"/>
  <c r="Z120"/>
  <c r="Z126"/>
  <c r="Z96"/>
  <c r="Z91"/>
  <c r="Z104"/>
  <c r="Z105"/>
  <c r="Z115"/>
  <c r="Z112"/>
  <c r="Z85"/>
  <c r="Z124"/>
  <c r="Z100"/>
  <c r="Z99"/>
  <c r="Z122"/>
  <c r="Z109"/>
  <c r="Z101"/>
  <c r="Z106"/>
  <c r="Z108"/>
  <c r="Z117"/>
  <c r="Z125"/>
  <c r="Z107"/>
  <c r="Z123"/>
  <c r="Z119"/>
  <c r="Z128"/>
  <c r="Z89"/>
  <c r="Z129"/>
  <c r="Z132"/>
  <c r="Z82"/>
  <c r="Z90"/>
  <c r="Z393"/>
  <c r="Z394"/>
  <c r="Z395"/>
  <c r="Z398"/>
  <c r="Z396"/>
  <c r="O397"/>
  <c r="Z397" s="1"/>
  <c r="M176"/>
  <c r="Z176" s="1"/>
  <c r="O284"/>
  <c r="Z284" s="1"/>
  <c r="M103"/>
  <c r="Z103" l="1"/>
  <c r="R379"/>
  <c r="R399" s="1"/>
  <c r="M340" l="1"/>
  <c r="Z340" s="1"/>
  <c r="M136" l="1"/>
  <c r="Z6"/>
  <c r="Z136" l="1"/>
  <c r="M166"/>
  <c r="Z166" s="1"/>
  <c r="Z285"/>
  <c r="Z259"/>
  <c r="M267"/>
  <c r="M121"/>
  <c r="M399" s="1"/>
  <c r="O336"/>
  <c r="Z336" s="1"/>
  <c r="Z19"/>
  <c r="O379"/>
  <c r="Z379" s="1"/>
  <c r="O267"/>
  <c r="O399" s="1"/>
  <c r="N187"/>
  <c r="N399" s="1"/>
  <c r="K187"/>
  <c r="K399" s="1"/>
  <c r="Z187" l="1"/>
  <c r="Z121"/>
  <c r="Z267"/>
  <c r="Y399" l="1"/>
  <c r="X399"/>
  <c r="Z399" l="1"/>
</calcChain>
</file>

<file path=xl/sharedStrings.xml><?xml version="1.0" encoding="utf-8"?>
<sst xmlns="http://schemas.openxmlformats.org/spreadsheetml/2006/main" count="1603" uniqueCount="831">
  <si>
    <t>Finess ARBUST</t>
  </si>
  <si>
    <t>Catégorie</t>
  </si>
  <si>
    <t>Région</t>
  </si>
  <si>
    <t>670000033</t>
  </si>
  <si>
    <t>CENTRE PAUL STRAUSS</t>
  </si>
  <si>
    <t>CLCC</t>
  </si>
  <si>
    <t>670000082</t>
  </si>
  <si>
    <t>CLINIQUE ADASSA</t>
  </si>
  <si>
    <t>EBNL</t>
  </si>
  <si>
    <t>CH</t>
  </si>
  <si>
    <t>670780055</t>
  </si>
  <si>
    <t>HOPITAUX UNIVERSITAIRES DE STRASBOURG</t>
  </si>
  <si>
    <t>670780337</t>
  </si>
  <si>
    <t>CENTRE HOSPITALIER DE HAGUENAU</t>
  </si>
  <si>
    <t>670780345</t>
  </si>
  <si>
    <t>CH SAINTE-CATHERINE DE SAVERNE</t>
  </si>
  <si>
    <t>670780543</t>
  </si>
  <si>
    <t>CH DE WISSEMBOURG</t>
  </si>
  <si>
    <t>670780691</t>
  </si>
  <si>
    <t>CENTRE HOSPITALIER DE SELESTAT</t>
  </si>
  <si>
    <t>680000973</t>
  </si>
  <si>
    <t>CENTRE HOSPITALIER DE COLMAR</t>
  </si>
  <si>
    <t>Clinique</t>
  </si>
  <si>
    <t>670780170</t>
  </si>
  <si>
    <t>CLINIQUE DE L'ORANGERIE STRASB.</t>
  </si>
  <si>
    <t>330000662</t>
  </si>
  <si>
    <t>INSTITUT BERGONIE</t>
  </si>
  <si>
    <t>330780537</t>
  </si>
  <si>
    <t>CLINIQUE MEDICO CHIRURGICALE WALLERSTEIN</t>
  </si>
  <si>
    <t>330781196</t>
  </si>
  <si>
    <t>CHU HOPITAUX DE BORDEAUX</t>
  </si>
  <si>
    <t>330781204</t>
  </si>
  <si>
    <t>CENTRE HOSPITALIER D'ARCACHON JEAN HAMEAU</t>
  </si>
  <si>
    <t>330781253</t>
  </si>
  <si>
    <t>CENTRE HOSPITALIER DE LIBOURNE</t>
  </si>
  <si>
    <t>400011177</t>
  </si>
  <si>
    <t>CENTRE HOSPITALIER DE MONT DE MARSAN</t>
  </si>
  <si>
    <t>470000316</t>
  </si>
  <si>
    <t>CENTRE HOSPITALIER AGEN</t>
  </si>
  <si>
    <t>640780417</t>
  </si>
  <si>
    <t>CHIC COTE BASQUE</t>
  </si>
  <si>
    <t>640781290</t>
  </si>
  <si>
    <t>CENTRE HOSPITALIER DE PAU</t>
  </si>
  <si>
    <t>330780115</t>
  </si>
  <si>
    <t>CLINIQUE TIVOLI - DUCOS</t>
  </si>
  <si>
    <t>330780479</t>
  </si>
  <si>
    <t>POLYCLINIQUE BX-NORD AQUITAINE</t>
  </si>
  <si>
    <t>030780092</t>
  </si>
  <si>
    <t>CENTRE HOSPITALIER MOULINS YZEURE</t>
  </si>
  <si>
    <t>030780100</t>
  </si>
  <si>
    <t>CENTRE HOSPITALIER DE MONTLUCON</t>
  </si>
  <si>
    <t>030780118</t>
  </si>
  <si>
    <t>CENTRE HOSPITALIER DE VICHY</t>
  </si>
  <si>
    <t>630000479</t>
  </si>
  <si>
    <t>CENTRE REGIONAL JEAN PERRIN</t>
  </si>
  <si>
    <t>630780989</t>
  </si>
  <si>
    <t>CHU DE CLERMONT-FERRAND</t>
  </si>
  <si>
    <t>140000035</t>
  </si>
  <si>
    <t>CENTRE HOSPITALIER DE LISIEUX</t>
  </si>
  <si>
    <t>140000100</t>
  </si>
  <si>
    <t>CHU COTE DE NACRE - CAEN</t>
  </si>
  <si>
    <t>140000555</t>
  </si>
  <si>
    <t>CENTRE FRANCOIS BACLESSE - CAEN</t>
  </si>
  <si>
    <t>500000013</t>
  </si>
  <si>
    <t>CH PUBLIC DU COTENTIN</t>
  </si>
  <si>
    <t>500000054</t>
  </si>
  <si>
    <t>CH AVRANCHES-GRANVILLE</t>
  </si>
  <si>
    <t>500000112</t>
  </si>
  <si>
    <t>CH MEMORIAL DE SAINT-LO</t>
  </si>
  <si>
    <t>610780082</t>
  </si>
  <si>
    <t>CENTRE HOSPITALIER ALENCON</t>
  </si>
  <si>
    <t>610780165</t>
  </si>
  <si>
    <t>CENTRE HOSPITALIER JACQUES MONOD - FLERS</t>
  </si>
  <si>
    <t>210780581</t>
  </si>
  <si>
    <t>CHU DIJON</t>
  </si>
  <si>
    <t>210987731</t>
  </si>
  <si>
    <t>CLCC GEORGES-FRANCOIS LECLERC</t>
  </si>
  <si>
    <t>580780039</t>
  </si>
  <si>
    <t>CH DE L'AGGLOMÉRATION DE NEVERS</t>
  </si>
  <si>
    <t>710780263</t>
  </si>
  <si>
    <t>CH LES CHANAUX MACON</t>
  </si>
  <si>
    <t>710780958</t>
  </si>
  <si>
    <t>CH W. MOREY CHALON S/SAONE</t>
  </si>
  <si>
    <t>710976705</t>
  </si>
  <si>
    <t>SIH CH MONTCEAU-LES-MINES</t>
  </si>
  <si>
    <t>890970569</t>
  </si>
  <si>
    <t>CH SENS</t>
  </si>
  <si>
    <t>220000020</t>
  </si>
  <si>
    <t>CH SAINT BRIEUC</t>
  </si>
  <si>
    <t>Bretagne</t>
  </si>
  <si>
    <t>220000103</t>
  </si>
  <si>
    <t>CH DE LANNION</t>
  </si>
  <si>
    <t>220000152</t>
  </si>
  <si>
    <t>CH DE PAIMPOL</t>
  </si>
  <si>
    <t>290000017</t>
  </si>
  <si>
    <t>290000306</t>
  </si>
  <si>
    <t>CH DE QUIMPERLE</t>
  </si>
  <si>
    <t>290020700</t>
  </si>
  <si>
    <t>CHIC DE QUIMPER</t>
  </si>
  <si>
    <t>290021542</t>
  </si>
  <si>
    <t>CH DES PAYS DE MORLAIX</t>
  </si>
  <si>
    <t>350000022</t>
  </si>
  <si>
    <t>CH SAINT MALO</t>
  </si>
  <si>
    <t>350000030</t>
  </si>
  <si>
    <t>CH DE FOUGERES</t>
  </si>
  <si>
    <t>350000048</t>
  </si>
  <si>
    <t>CH DE REDON</t>
  </si>
  <si>
    <t>350002812</t>
  </si>
  <si>
    <t>CRLCC EUGÈNE MARQUIS RENNES</t>
  </si>
  <si>
    <t>350005179</t>
  </si>
  <si>
    <t>CHU DE RENNES</t>
  </si>
  <si>
    <t>560005746</t>
  </si>
  <si>
    <t>CH BRETAGNE SUD - LORIENT</t>
  </si>
  <si>
    <t>560014748</t>
  </si>
  <si>
    <t>CH CENTRE BRETAGNE - PONTIVY</t>
  </si>
  <si>
    <t>560023210</t>
  </si>
  <si>
    <t>CH BRETAGNE ATLANTIQUE - VANNES</t>
  </si>
  <si>
    <t>350000121</t>
  </si>
  <si>
    <t>CHP ST-GREGOIRE</t>
  </si>
  <si>
    <t>180000028</t>
  </si>
  <si>
    <t>CENTRE HOSPITALIER JACQUES CŒUR DE BOURGES</t>
  </si>
  <si>
    <t>280000134</t>
  </si>
  <si>
    <t>CENTRE HOSPITALIER DE CHARTRES</t>
  </si>
  <si>
    <t>280000183</t>
  </si>
  <si>
    <t>CENTRE HOSPITALIER DE DREUX</t>
  </si>
  <si>
    <t>360000053</t>
  </si>
  <si>
    <t>CENTRE HOSPITALIER DE CHATEAUROUX</t>
  </si>
  <si>
    <t>410000087</t>
  </si>
  <si>
    <t>CENTRE HOSPITALIER DE BLOIS</t>
  </si>
  <si>
    <t>450000088</t>
  </si>
  <si>
    <t>CENTRE HOSPITALIER REGIONAL D'ORLEANS</t>
  </si>
  <si>
    <t>450000104</t>
  </si>
  <si>
    <t>CENTRE HOSPITALIER AGGLOMERATION MONTARGOISE</t>
  </si>
  <si>
    <t>370007569</t>
  </si>
  <si>
    <t>POLE SANTE LEONARD DE VINCI</t>
  </si>
  <si>
    <t>080000615</t>
  </si>
  <si>
    <t>CH DE CHARLEVILLE MEZIERES</t>
  </si>
  <si>
    <t>100000017</t>
  </si>
  <si>
    <t>CENTRE HOSPITALIER DE TROYES</t>
  </si>
  <si>
    <t>510000029</t>
  </si>
  <si>
    <t>510000037</t>
  </si>
  <si>
    <t>CENTRE HOSPITALIER DE CHALONS</t>
  </si>
  <si>
    <t>510000516</t>
  </si>
  <si>
    <t>INSTITUT JEAN GODINOT</t>
  </si>
  <si>
    <t>520780032</t>
  </si>
  <si>
    <t>CENTRE HOSPITALIER DE CHAUMONT</t>
  </si>
  <si>
    <t>520780057</t>
  </si>
  <si>
    <t>CENTRE HOSPITALIER DE LANGRES</t>
  </si>
  <si>
    <t>510000185</t>
  </si>
  <si>
    <t>POLYCLINIQUE COURLANCY - REIMS</t>
  </si>
  <si>
    <t>2A0000014</t>
  </si>
  <si>
    <t>CENTRE HOSPITALIER D'AJACCIO</t>
  </si>
  <si>
    <t>250000015</t>
  </si>
  <si>
    <t>CHU BESANCON</t>
  </si>
  <si>
    <t>250000452</t>
  </si>
  <si>
    <t>CHI DE HAUTE COMTE</t>
  </si>
  <si>
    <t>390780146</t>
  </si>
  <si>
    <t>CH LONS-LE-SAUNIER</t>
  </si>
  <si>
    <t>390780609</t>
  </si>
  <si>
    <t>CH LOUIS PASTEUR DOLE</t>
  </si>
  <si>
    <t>700004591</t>
  </si>
  <si>
    <t>900000365</t>
  </si>
  <si>
    <t>CH BELFORT - MONTBELIARD</t>
  </si>
  <si>
    <t>970100228</t>
  </si>
  <si>
    <t>CHU DE POINTE A PITRE/ ABYMES</t>
  </si>
  <si>
    <t>970300026</t>
  </si>
  <si>
    <t>CENTRE HOSPITALIER DE CAYENNE</t>
  </si>
  <si>
    <t>270000086</t>
  </si>
  <si>
    <t>CH GISORS</t>
  </si>
  <si>
    <t>270023724</t>
  </si>
  <si>
    <t>CHI EVREUX-VERNON</t>
  </si>
  <si>
    <t>760000166</t>
  </si>
  <si>
    <t>CLCC HENRI BECQUEREL ROUEN</t>
  </si>
  <si>
    <t>760024042</t>
  </si>
  <si>
    <t>CHI ELBEUF-LOUVIERS VAL DE REUIL</t>
  </si>
  <si>
    <t>760780023</t>
  </si>
  <si>
    <t>CH DIEPPE</t>
  </si>
  <si>
    <t>760780239</t>
  </si>
  <si>
    <t>CHU ROUEN</t>
  </si>
  <si>
    <t>760780726</t>
  </si>
  <si>
    <t>CH LE HAVRE</t>
  </si>
  <si>
    <t>Ile-de-France</t>
  </si>
  <si>
    <t>750000523</t>
  </si>
  <si>
    <t>GROUPE HOSPITALIER PARIS SAINT-JOSEPH</t>
  </si>
  <si>
    <t>750000549</t>
  </si>
  <si>
    <t>FONDATION OPHTALMOLOGIQUE ROTHSCHILD</t>
  </si>
  <si>
    <t>750006728</t>
  </si>
  <si>
    <t>GROUPE HOSPITALIER DIACONESSES CROIX SAINT-SIMON</t>
  </si>
  <si>
    <t>750050940</t>
  </si>
  <si>
    <t>GCS UNICANCER</t>
  </si>
  <si>
    <t>750110025</t>
  </si>
  <si>
    <t>CHNO DES QUINZE-VINGT PARIS</t>
  </si>
  <si>
    <t>750140014</t>
  </si>
  <si>
    <t>CH SAINTE-ANNE</t>
  </si>
  <si>
    <t>750150104</t>
  </si>
  <si>
    <t>INSTITUT MUTUALISTE MONTSOURIS</t>
  </si>
  <si>
    <t>750160012</t>
  </si>
  <si>
    <t>AP-HP</t>
  </si>
  <si>
    <t>770110013</t>
  </si>
  <si>
    <t>CH ARBELTIER DE COULOMMIERS</t>
  </si>
  <si>
    <t>770110021</t>
  </si>
  <si>
    <t>CH DE FONTAINEBLEAU</t>
  </si>
  <si>
    <t>770110054</t>
  </si>
  <si>
    <t>CH MARC JACQUET</t>
  </si>
  <si>
    <t>770110062</t>
  </si>
  <si>
    <t>CH DE MONTEREAU</t>
  </si>
  <si>
    <t>770110070</t>
  </si>
  <si>
    <t>CH LEON BINET DE PROVINS</t>
  </si>
  <si>
    <t>770170017</t>
  </si>
  <si>
    <t>CH DE MARNE-LA-VALLEE</t>
  </si>
  <si>
    <t>770700185</t>
  </si>
  <si>
    <t>CH DE MEAUX</t>
  </si>
  <si>
    <t>780001236</t>
  </si>
  <si>
    <t>CH INTERCOMMUNAL DE POISSY ST-GERMAIN</t>
  </si>
  <si>
    <t>780110052</t>
  </si>
  <si>
    <t>CH DE RAMBOUILLET</t>
  </si>
  <si>
    <t>780110078</t>
  </si>
  <si>
    <t>CH DE VERSAILLES</t>
  </si>
  <si>
    <t>910002773</t>
  </si>
  <si>
    <t>CH SUD-FRANCILIEN</t>
  </si>
  <si>
    <t>910110055</t>
  </si>
  <si>
    <t>CH LONGJUMEAU</t>
  </si>
  <si>
    <t>910110063</t>
  </si>
  <si>
    <t>CH D'ORSAY</t>
  </si>
  <si>
    <t>910150028</t>
  </si>
  <si>
    <t>CMC DE BLIGNY</t>
  </si>
  <si>
    <t>920000650</t>
  </si>
  <si>
    <t>HOPITAL FOCH</t>
  </si>
  <si>
    <t>920000684</t>
  </si>
  <si>
    <t>CENTRE CHIRURGICAL MARIE LANNELONGUE</t>
  </si>
  <si>
    <t>920813623</t>
  </si>
  <si>
    <t>SANTE SERVICE</t>
  </si>
  <si>
    <t>930021480</t>
  </si>
  <si>
    <t>930110036</t>
  </si>
  <si>
    <t>930110051</t>
  </si>
  <si>
    <t>CH DE ST-DENIS</t>
  </si>
  <si>
    <t>930110069</t>
  </si>
  <si>
    <t>CH ROBERT BALLANGER</t>
  </si>
  <si>
    <t>940000664</t>
  </si>
  <si>
    <t>940016819</t>
  </si>
  <si>
    <t>LES HOPITAUX DE SAINT MAURICE</t>
  </si>
  <si>
    <t>940110018</t>
  </si>
  <si>
    <t>CH INTERCOMMUNAL DE CRETEIL</t>
  </si>
  <si>
    <t>940110042</t>
  </si>
  <si>
    <t>CHI DE VILLENEUVE-ST-GEORGES</t>
  </si>
  <si>
    <t>950013870</t>
  </si>
  <si>
    <t>G.H.E.M. - HOPITAL SIMONE VEIL</t>
  </si>
  <si>
    <t>950110015</t>
  </si>
  <si>
    <t>CH VICTOR DUPOUY</t>
  </si>
  <si>
    <t>950110049</t>
  </si>
  <si>
    <t>CH DE GONESSE</t>
  </si>
  <si>
    <t>950110080</t>
  </si>
  <si>
    <t>CH RENE DUBOS</t>
  </si>
  <si>
    <t>CLINIQUE AMBROISE PARE</t>
  </si>
  <si>
    <t>950807982</t>
  </si>
  <si>
    <t>CLINIQUE CLAUDE BERNARD</t>
  </si>
  <si>
    <t>110780061</t>
  </si>
  <si>
    <t>CENTRE HOSPITALIER CARCASSONNE</t>
  </si>
  <si>
    <t>110780137</t>
  </si>
  <si>
    <t>CENTRE HOSPITALIER NARBONNE</t>
  </si>
  <si>
    <t>300780038</t>
  </si>
  <si>
    <t>CHU NIMES</t>
  </si>
  <si>
    <t>300780046</t>
  </si>
  <si>
    <t>CENTRE HOSPITALIER ALES - CEVENNES</t>
  </si>
  <si>
    <t>300780053</t>
  </si>
  <si>
    <t>CENTRE HOSPITALIER BAGNOLS SUR CEZE</t>
  </si>
  <si>
    <t>340000207</t>
  </si>
  <si>
    <t>340780055</t>
  </si>
  <si>
    <t>CENTRE HOSPITALIER BEZIERS</t>
  </si>
  <si>
    <t>340780477</t>
  </si>
  <si>
    <t>CHU MONTPELLIER</t>
  </si>
  <si>
    <t>340780642</t>
  </si>
  <si>
    <t>CLINIQUE BEAU SOLEIL</t>
  </si>
  <si>
    <t>660780180</t>
  </si>
  <si>
    <t>CENTRE HOSPITALIER PERPIGNAN</t>
  </si>
  <si>
    <t>POLYCLINIQUE SAINT ROCH</t>
  </si>
  <si>
    <t>660790387</t>
  </si>
  <si>
    <t>190000042</t>
  </si>
  <si>
    <t>CENTRE HOSPITALIER DUBOIS BRIVE</t>
  </si>
  <si>
    <t>230780041</t>
  </si>
  <si>
    <t>CENTRE HOSPITALIER DE GUERET</t>
  </si>
  <si>
    <t>870000015</t>
  </si>
  <si>
    <t>CHU DE LIMOGES</t>
  </si>
  <si>
    <t>870000288</t>
  </si>
  <si>
    <t>540000767</t>
  </si>
  <si>
    <t>CENTRE HOSPITALIER DE BRIEY</t>
  </si>
  <si>
    <t>540001286</t>
  </si>
  <si>
    <t>CHU DE NANCY</t>
  </si>
  <si>
    <t>550003354</t>
  </si>
  <si>
    <t>CENTRE HOSPITALIER DE BAR LE DUC</t>
  </si>
  <si>
    <t>570000158</t>
  </si>
  <si>
    <t>570005165</t>
  </si>
  <si>
    <t>880007059</t>
  </si>
  <si>
    <t>CHI EMILE DURKHEIM  EPINAL</t>
  </si>
  <si>
    <t>880007299</t>
  </si>
  <si>
    <t>CHI DE L'OUEST VOSGIEN</t>
  </si>
  <si>
    <t>880780093</t>
  </si>
  <si>
    <t>CENTRE HOSPITALIER DE REMIREMONT</t>
  </si>
  <si>
    <t>540000486</t>
  </si>
  <si>
    <t>POLYCLINIQUE DE GENTILLY NANCY</t>
  </si>
  <si>
    <t>970211207</t>
  </si>
  <si>
    <t>CHU DE MARTINIQUE</t>
  </si>
  <si>
    <t>090781774</t>
  </si>
  <si>
    <t>CHI DU VAL D'ARIEGE</t>
  </si>
  <si>
    <t>120780044</t>
  </si>
  <si>
    <t>CH "HOPITAL JACQUES PUEL" DE RODEZ</t>
  </si>
  <si>
    <t>120780069</t>
  </si>
  <si>
    <t>CH VILLEFRANCHE DE ROUERGUE</t>
  </si>
  <si>
    <t>310781406</t>
  </si>
  <si>
    <t>HOTEL DIEU ST-JACQUES CHU DE TOULOUSE</t>
  </si>
  <si>
    <t>310782347</t>
  </si>
  <si>
    <t>INSTITUT CLAUDIUS REGAUD</t>
  </si>
  <si>
    <t>460780216</t>
  </si>
  <si>
    <t>650780158</t>
  </si>
  <si>
    <t>CENTRE HOSPITALIER LOURDES</t>
  </si>
  <si>
    <t>810000331</t>
  </si>
  <si>
    <t>CENTRE HOSPITALIER D'ALBI</t>
  </si>
  <si>
    <t>820000016</t>
  </si>
  <si>
    <t>CENTRE HOSPITALIER DE MONTAUBAN</t>
  </si>
  <si>
    <t>310780101</t>
  </si>
  <si>
    <t>CLINIQUE SAINT JEAN LANGUEDOC</t>
  </si>
  <si>
    <t>310780259</t>
  </si>
  <si>
    <t>S.A. CLINIQUE PASTEUR</t>
  </si>
  <si>
    <t>310780283</t>
  </si>
  <si>
    <t>NOUVELLE CLINIQUE DE L'UNION</t>
  </si>
  <si>
    <t>310780382</t>
  </si>
  <si>
    <t>310781000</t>
  </si>
  <si>
    <t>CLINIQUE DES CEDRES</t>
  </si>
  <si>
    <t>310781505</t>
  </si>
  <si>
    <t>CLINIQUE D'OCCITANIE</t>
  </si>
  <si>
    <t>650780679</t>
  </si>
  <si>
    <t>S.A. CLINIQUE DE L'ORMEAU</t>
  </si>
  <si>
    <t>590000188</t>
  </si>
  <si>
    <t>CLCC OSCAR LAMBRET LILLE</t>
  </si>
  <si>
    <t>590051801</t>
  </si>
  <si>
    <t>GCS DU GPT DES HOPITAUX DE L'ICL</t>
  </si>
  <si>
    <t>590780193</t>
  </si>
  <si>
    <t>590781415</t>
  </si>
  <si>
    <t>CH DUNKERQUE</t>
  </si>
  <si>
    <t>590781605</t>
  </si>
  <si>
    <t>CH CAMBRAI</t>
  </si>
  <si>
    <t>590781902</t>
  </si>
  <si>
    <t>CH TOURCOING</t>
  </si>
  <si>
    <t>590782215</t>
  </si>
  <si>
    <t>CH VALENCIENNES</t>
  </si>
  <si>
    <t>590782421</t>
  </si>
  <si>
    <t>CH ROUBAIX</t>
  </si>
  <si>
    <t>590782652</t>
  </si>
  <si>
    <t>CH HAZEBROUCK</t>
  </si>
  <si>
    <t>590783239</t>
  </si>
  <si>
    <t>CH DOUAI</t>
  </si>
  <si>
    <t>620100057</t>
  </si>
  <si>
    <t>CH ARRAS</t>
  </si>
  <si>
    <t>620100651</t>
  </si>
  <si>
    <t>CH BETHUNE</t>
  </si>
  <si>
    <t>620100685</t>
  </si>
  <si>
    <t>CH LENS</t>
  </si>
  <si>
    <t>620101337</t>
  </si>
  <si>
    <t>CH CALAIS</t>
  </si>
  <si>
    <t>620103432</t>
  </si>
  <si>
    <t>CH ARRONDISSEMENT DE MONTREUIL</t>
  </si>
  <si>
    <t>620103440</t>
  </si>
  <si>
    <t>CH BOULOGNE-SUR-MER</t>
  </si>
  <si>
    <t>590780383</t>
  </si>
  <si>
    <t>POLYCLINIQUE DE LA LOUVIERE</t>
  </si>
  <si>
    <t>970403606</t>
  </si>
  <si>
    <t>G.H. EST-REUNION</t>
  </si>
  <si>
    <t>970408589</t>
  </si>
  <si>
    <t>440000057</t>
  </si>
  <si>
    <t>CENTRE HOSPITALIER DE ST NAZAIRE</t>
  </si>
  <si>
    <t>440000289</t>
  </si>
  <si>
    <t>CHU DE NANTES</t>
  </si>
  <si>
    <t>440000313</t>
  </si>
  <si>
    <t>CENTRE HOSPITALIER CHATEAUBRIANT</t>
  </si>
  <si>
    <t>490000031</t>
  </si>
  <si>
    <t>CHU D'ANGERS</t>
  </si>
  <si>
    <t>490000155</t>
  </si>
  <si>
    <t>490000676</t>
  </si>
  <si>
    <t>CENTRE HOSPITALIER DE CHOLET</t>
  </si>
  <si>
    <t>490528452</t>
  </si>
  <si>
    <t>CENTRE HOSPITALIER DE SAUMUR</t>
  </si>
  <si>
    <t>720000025</t>
  </si>
  <si>
    <t>CENTRE HOSPITALIER DU MANS</t>
  </si>
  <si>
    <t>850000019</t>
  </si>
  <si>
    <t>CENTRE HOSPITALIER DE LA ROCHE/YON</t>
  </si>
  <si>
    <t>020000063</t>
  </si>
  <si>
    <t>CENTRE HOSPITALIER DE SAINT QUENTIN</t>
  </si>
  <si>
    <t>020000253</t>
  </si>
  <si>
    <t>CENTRE HOSPITALIER DE LAON</t>
  </si>
  <si>
    <t>020004404</t>
  </si>
  <si>
    <t>CENTRE HOSPITALIER DE CHATEAU THIERRY</t>
  </si>
  <si>
    <t>600100713</t>
  </si>
  <si>
    <t>CENTRE HOSPITALIER DE BEAUVAIS</t>
  </si>
  <si>
    <t>600100721</t>
  </si>
  <si>
    <t>CHICN - CENTRE HOSPITALIER INTERCOMMUNAL COMPIEGNE NOYON</t>
  </si>
  <si>
    <t>600101984</t>
  </si>
  <si>
    <t>GROUPEMENT HOSPITALIER PUBLIC DU SUD DE L'OISE</t>
  </si>
  <si>
    <t>800000028</t>
  </si>
  <si>
    <t>CENTRE HOSPITALIER D'ABBEVILLE</t>
  </si>
  <si>
    <t>800000044</t>
  </si>
  <si>
    <t>CHU AMIENS</t>
  </si>
  <si>
    <t>160014411</t>
  </si>
  <si>
    <t>CENTRE HOSP INTERCOMMUNAL DU PAYS DE COGNAC</t>
  </si>
  <si>
    <t>GROUPE HOSPITALIER LA ROCHELLE-RE-AUNIS</t>
  </si>
  <si>
    <t>170780175</t>
  </si>
  <si>
    <t>CENTRE HOSPITALIER DE SAINTONGE</t>
  </si>
  <si>
    <t>170780191</t>
  </si>
  <si>
    <t>CENTRE HOSPITALIER DE ROYAN</t>
  </si>
  <si>
    <t>170780225</t>
  </si>
  <si>
    <t>CENTRE HOSPITALIER DE ROCHEFORT</t>
  </si>
  <si>
    <t>790000012</t>
  </si>
  <si>
    <t>CENTRE HOSPITALIER GEORGES RENON</t>
  </si>
  <si>
    <t>860013077</t>
  </si>
  <si>
    <t>050000116</t>
  </si>
  <si>
    <t>CH ESCARTONS</t>
  </si>
  <si>
    <t>050002948</t>
  </si>
  <si>
    <t>CHICAS GAP-SISTERON</t>
  </si>
  <si>
    <t>060000528</t>
  </si>
  <si>
    <t>CENTRE ANTOINE LACASSAGNE</t>
  </si>
  <si>
    <t>060780947</t>
  </si>
  <si>
    <t>HOPITAUX PEDIATRIQUES NICE CHU LENVAL</t>
  </si>
  <si>
    <t>060780954</t>
  </si>
  <si>
    <t>CH D'ANTIBES JUAN LES PINS</t>
  </si>
  <si>
    <t>060785011</t>
  </si>
  <si>
    <t>CHU DE NICE</t>
  </si>
  <si>
    <t>060791811</t>
  </si>
  <si>
    <t>130001647</t>
  </si>
  <si>
    <t>INSTITUT PAOLI CALMETTES</t>
  </si>
  <si>
    <t>130041916</t>
  </si>
  <si>
    <t>CH PAYS D'AIX - CHI AIX-PERTUIS</t>
  </si>
  <si>
    <t>130043664</t>
  </si>
  <si>
    <t>130781446</t>
  </si>
  <si>
    <t>CH D'AUBAGNE</t>
  </si>
  <si>
    <t>130785652</t>
  </si>
  <si>
    <t>FONDATION HOPITAL SAINT JOSEPH</t>
  </si>
  <si>
    <t>130786049</t>
  </si>
  <si>
    <t>130789274</t>
  </si>
  <si>
    <t>130789316</t>
  </si>
  <si>
    <t>CH LES RAYETTES</t>
  </si>
  <si>
    <t>830100566</t>
  </si>
  <si>
    <t>CHI DE FREJUS SAINT RAPHAEL</t>
  </si>
  <si>
    <t>830100616</t>
  </si>
  <si>
    <t>CHI TOULON LA SEYNE</t>
  </si>
  <si>
    <t>840000350</t>
  </si>
  <si>
    <t>CLINIQUE SAINTE CATHERINE</t>
  </si>
  <si>
    <t>840006597</t>
  </si>
  <si>
    <t>CH HENRI DUFFAUT</t>
  </si>
  <si>
    <t>060780491</t>
  </si>
  <si>
    <t>INSTITUT ARNAULT TZANCK</t>
  </si>
  <si>
    <t>130784051</t>
  </si>
  <si>
    <t>130785678</t>
  </si>
  <si>
    <t>CLINIQUE VERT COTEAU</t>
  </si>
  <si>
    <t>010780054</t>
  </si>
  <si>
    <t>CH BOURG-EN-BRESSE</t>
  </si>
  <si>
    <t>010780062</t>
  </si>
  <si>
    <t>CH BELLEY</t>
  </si>
  <si>
    <t>070002878</t>
  </si>
  <si>
    <t>CH VALS D'ARDECHE</t>
  </si>
  <si>
    <t>070005566</t>
  </si>
  <si>
    <t>CH ARDECHE MERIDIONALE</t>
  </si>
  <si>
    <t>070780358</t>
  </si>
  <si>
    <t>260000021</t>
  </si>
  <si>
    <t>CH VALENCE</t>
  </si>
  <si>
    <t>260000047</t>
  </si>
  <si>
    <t>CH MONTELIMAR</t>
  </si>
  <si>
    <t>380012658</t>
  </si>
  <si>
    <t>GROUPE HOSPITALIER MUTUALISTE DE GRENOBLE</t>
  </si>
  <si>
    <t>380780049</t>
  </si>
  <si>
    <t>CH BOURGOIN-JALLIEU</t>
  </si>
  <si>
    <t>380780080</t>
  </si>
  <si>
    <t>CHU GRENOBLE</t>
  </si>
  <si>
    <t>380781435</t>
  </si>
  <si>
    <t>CH VIENNE</t>
  </si>
  <si>
    <t>420013492</t>
  </si>
  <si>
    <t>GCS-ES INSTITUT CANCEROLOGIE LUCIEN NEUWIRTH</t>
  </si>
  <si>
    <t>420780033</t>
  </si>
  <si>
    <t>CH ROANNE</t>
  </si>
  <si>
    <t>420784878</t>
  </si>
  <si>
    <t>CHU SAINT-ETIENNE</t>
  </si>
  <si>
    <t>690000880</t>
  </si>
  <si>
    <t>CENTRE LEON BERARD</t>
  </si>
  <si>
    <t>690780044</t>
  </si>
  <si>
    <t>CH SAINTE-FOY-LES-LYON</t>
  </si>
  <si>
    <t>690781810</t>
  </si>
  <si>
    <t>HOSPICES CIVILS DE LYON</t>
  </si>
  <si>
    <t>690782222</t>
  </si>
  <si>
    <t>690788930</t>
  </si>
  <si>
    <t>690805361</t>
  </si>
  <si>
    <t>CH SAINT-JOSEPH/SAINT-LUC</t>
  </si>
  <si>
    <t>730000015</t>
  </si>
  <si>
    <t>740001839</t>
  </si>
  <si>
    <t>HOPITAUX DES PAYS DU MONT-BLANC</t>
  </si>
  <si>
    <t>740781133</t>
  </si>
  <si>
    <t>740790258</t>
  </si>
  <si>
    <t>740790381</t>
  </si>
  <si>
    <t>HOPITAUX DU LEMAN</t>
  </si>
  <si>
    <t>690023411</t>
  </si>
  <si>
    <t>HOPITAL PRIVE JEAN MERMOZ</t>
  </si>
  <si>
    <t>SSA</t>
  </si>
  <si>
    <t>750810814</t>
  </si>
  <si>
    <t>SERVICE DE SANTE DES ARMEES</t>
  </si>
  <si>
    <t>370000481</t>
  </si>
  <si>
    <t>540023264</t>
  </si>
  <si>
    <t>550006795</t>
  </si>
  <si>
    <t>860013382</t>
  </si>
  <si>
    <t>GROUPE HOSPITALIER INTERCOMMUNAL LE RAINCY - MONTFERMEIL</t>
  </si>
  <si>
    <t>ICM (INSTITUT REGIONAL DU CANCER DE MONTPELLIER)</t>
  </si>
  <si>
    <t>INSTITUT DE CANCEROLOGIE DE LORRAINE</t>
  </si>
  <si>
    <t>CENTRE HOSPITALIER DE VERDUN/SAINT MIHIEL</t>
  </si>
  <si>
    <t>GROUPE HOSPITALIER NORD VIENNE</t>
  </si>
  <si>
    <t>HOPITAL PRIVE GERIATRIQUE LES SOURCES</t>
  </si>
  <si>
    <t>CH ARDECHE-NORD</t>
  </si>
  <si>
    <t>HOPITAL NORD-OUEST (VILLEFRANCHE-SUR-SAONE)</t>
  </si>
  <si>
    <t>CH ANNECY-GENEVOIS</t>
  </si>
  <si>
    <t>CH ALPES-LEMAN (CHAL)</t>
  </si>
  <si>
    <t>Pays de la Loire</t>
  </si>
  <si>
    <t>Provence-Alpes-Côte-d'Azur</t>
  </si>
  <si>
    <t>GCS</t>
  </si>
  <si>
    <t>TOTAL</t>
  </si>
  <si>
    <r>
      <t xml:space="preserve">Raison Sociale
</t>
    </r>
    <r>
      <rPr>
        <b/>
        <sz val="11"/>
        <rFont val="Calibri"/>
        <family val="2"/>
      </rPr>
      <t xml:space="preserve">
</t>
    </r>
  </si>
  <si>
    <t>zz-Martinique</t>
  </si>
  <si>
    <t>zz-Guadeloupe</t>
  </si>
  <si>
    <t>zz-Guyane</t>
  </si>
  <si>
    <t>Normandie</t>
  </si>
  <si>
    <t>GUSTAVE ROUSSY</t>
  </si>
  <si>
    <t>INSTITUT CURIE - Paris Saint-Cloud</t>
  </si>
  <si>
    <t>080010473</t>
  </si>
  <si>
    <t>510000060</t>
  </si>
  <si>
    <t>CH AUBAN MOET A EPERNAY</t>
  </si>
  <si>
    <t>520780073</t>
  </si>
  <si>
    <t>CH DE ST DIZIER</t>
  </si>
  <si>
    <t>CH ROBERT PAX</t>
  </si>
  <si>
    <t>570001057</t>
  </si>
  <si>
    <t>570015099</t>
  </si>
  <si>
    <t>CH SARREBOURG</t>
  </si>
  <si>
    <t>570025254</t>
  </si>
  <si>
    <t>CHIC UNISANTÉ</t>
  </si>
  <si>
    <t>570026252</t>
  </si>
  <si>
    <t>670780212</t>
  </si>
  <si>
    <t>680020336</t>
  </si>
  <si>
    <t>GRPE HOSP REGION MULHOUSE ET SUD ALSACE</t>
  </si>
  <si>
    <t>240000059</t>
  </si>
  <si>
    <t>Corse</t>
  </si>
  <si>
    <t>CH BERGERAC</t>
  </si>
  <si>
    <t>2A0000386</t>
  </si>
  <si>
    <t>800013179</t>
  </si>
  <si>
    <t>CLINIQUE DES ORMEAUX</t>
  </si>
  <si>
    <t>970302121</t>
  </si>
  <si>
    <t>CHR DE REIMS</t>
  </si>
  <si>
    <t xml:space="preserve">INSTITUT DE CANCEROLOGIE DE L'OUEST (ICO) </t>
  </si>
  <si>
    <t>010780195</t>
  </si>
  <si>
    <t>020000287</t>
  </si>
  <si>
    <t>030781116</t>
  </si>
  <si>
    <t>060780517</t>
  </si>
  <si>
    <t>POLYCLINIQUE SAINT-JEAN</t>
  </si>
  <si>
    <t>060780988</t>
  </si>
  <si>
    <t>CH DE CANNES</t>
  </si>
  <si>
    <t>060785219</t>
  </si>
  <si>
    <t>CLINIQUE PLEIN CIEL</t>
  </si>
  <si>
    <t>110780228</t>
  </si>
  <si>
    <t>POLYCLINIQUE LE LANGUEDOC</t>
  </si>
  <si>
    <t>130781479</t>
  </si>
  <si>
    <t>CLINIQUE LA CASAMANCE</t>
  </si>
  <si>
    <t>130782634</t>
  </si>
  <si>
    <t>POLYCLINIQUE CLAIRVAL</t>
  </si>
  <si>
    <t>AP-HM</t>
  </si>
  <si>
    <t>140000159</t>
  </si>
  <si>
    <t>140016759</t>
  </si>
  <si>
    <t>POLYCLINIQUE DU PARC</t>
  </si>
  <si>
    <t>150780096</t>
  </si>
  <si>
    <t>CH HENRI MONDOR AURILLAC</t>
  </si>
  <si>
    <t>150780732</t>
  </si>
  <si>
    <t>CENTRE MÉDICO-CHIRURGICAL AURILLAC</t>
  </si>
  <si>
    <t>160000451</t>
  </si>
  <si>
    <t>170780050</t>
  </si>
  <si>
    <t>210012175</t>
  </si>
  <si>
    <t>HOSPICES CIVILS DE BEAUNE</t>
  </si>
  <si>
    <t>230780082</t>
  </si>
  <si>
    <t>CENTRE MÉDICAL NATIONAL STE FEYRE</t>
  </si>
  <si>
    <t>240000190</t>
  </si>
  <si>
    <t>POLYCLINIQUE FRANCHEVILLE</t>
  </si>
  <si>
    <t>260000054</t>
  </si>
  <si>
    <t>260003017</t>
  </si>
  <si>
    <t>260006267</t>
  </si>
  <si>
    <t>290000074</t>
  </si>
  <si>
    <t>CH DOUARNENEZ</t>
  </si>
  <si>
    <t>290000207</t>
  </si>
  <si>
    <t>CLINIQUE ST MICHEL ET STE ANNE</t>
  </si>
  <si>
    <t>290023431</t>
  </si>
  <si>
    <t>CENTRE MÉDICO-CHIRURGICAL BAIE DE MORLAIX</t>
  </si>
  <si>
    <t>300788502</t>
  </si>
  <si>
    <t>320780117</t>
  </si>
  <si>
    <t>340009885</t>
  </si>
  <si>
    <t>POLYCLINIQUE CHAMPEAU</t>
  </si>
  <si>
    <t>340780667</t>
  </si>
  <si>
    <t>CLINIQUE DU PARC</t>
  </si>
  <si>
    <t>350002192</t>
  </si>
  <si>
    <t>POLYCLINIQUE SAINT LAURENT</t>
  </si>
  <si>
    <t>400780193</t>
  </si>
  <si>
    <t>410000095</t>
  </si>
  <si>
    <t>410000202</t>
  </si>
  <si>
    <t>POLYCLINIQUE DE BLOIS</t>
  </si>
  <si>
    <t>420002479</t>
  </si>
  <si>
    <t>HAD OIKIA</t>
  </si>
  <si>
    <t>420002495</t>
  </si>
  <si>
    <t>HÔPITAL DU GIER</t>
  </si>
  <si>
    <t>420013005</t>
  </si>
  <si>
    <t>420780652</t>
  </si>
  <si>
    <t>440001113</t>
  </si>
  <si>
    <t>CRLCC RENE GAUDUCHEAU</t>
  </si>
  <si>
    <t>440050433</t>
  </si>
  <si>
    <t>CLINIQUE MUTUALISTE DE L'ESTUAIRE</t>
  </si>
  <si>
    <t>560008799</t>
  </si>
  <si>
    <t>CLINIQUE OCEANE</t>
  </si>
  <si>
    <t>590782165</t>
  </si>
  <si>
    <t>590797353</t>
  </si>
  <si>
    <t>HÔPITAL SAINT VINCENT - SAINT ANTOINE</t>
  </si>
  <si>
    <t>590815056</t>
  </si>
  <si>
    <t>CLINIQUE DE FLANDRE</t>
  </si>
  <si>
    <t>590817458</t>
  </si>
  <si>
    <t>CLINIQUE DE LA VICTOIRE</t>
  </si>
  <si>
    <t>620101501</t>
  </si>
  <si>
    <t>POLYCLINIQUE DE BOIS-BERNARD SA</t>
  </si>
  <si>
    <t>640018206</t>
  </si>
  <si>
    <t>CAPIO CLINIQUE BELHARRA</t>
  </si>
  <si>
    <t>640780490</t>
  </si>
  <si>
    <t>POLYCLINIQUE AGUILERA</t>
  </si>
  <si>
    <t>640780748</t>
  </si>
  <si>
    <t>POLYCLINIQUE COTE BASQUE SUD</t>
  </si>
  <si>
    <t>640780938</t>
  </si>
  <si>
    <t>690019799</t>
  </si>
  <si>
    <t>690781836</t>
  </si>
  <si>
    <t>690782834</t>
  </si>
  <si>
    <t>CLINIQUE DU TONKIN</t>
  </si>
  <si>
    <t>710780917</t>
  </si>
  <si>
    <t>720000249</t>
  </si>
  <si>
    <t>CLINIQUE VICTOR HUGO</t>
  </si>
  <si>
    <t>730004298</t>
  </si>
  <si>
    <t>HÔPITAL PRIVÉ MEDIPOLE DE SAVOIE</t>
  </si>
  <si>
    <t>750300766</t>
  </si>
  <si>
    <t>CLINIQUE BIZET</t>
  </si>
  <si>
    <t>780110011</t>
  </si>
  <si>
    <t>CH DE MANTES LA JOLIE</t>
  </si>
  <si>
    <t>780300208</t>
  </si>
  <si>
    <t>CLINIQUE SAINT LOUIS</t>
  </si>
  <si>
    <t>800000036</t>
  </si>
  <si>
    <t>800009466</t>
  </si>
  <si>
    <t>POLYCLINIQUE DE PICARDIE</t>
  </si>
  <si>
    <t>830100103</t>
  </si>
  <si>
    <t>CLINIQUE STE MARGUERITE</t>
  </si>
  <si>
    <t>830100251</t>
  </si>
  <si>
    <t>CLINIQUE DU CAP D'OR</t>
  </si>
  <si>
    <t>830100434</t>
  </si>
  <si>
    <t>CLINIQUE SAINT JEAN</t>
  </si>
  <si>
    <t>830100525</t>
  </si>
  <si>
    <t>CH DE DRAGUIGNAN</t>
  </si>
  <si>
    <t>830100533</t>
  </si>
  <si>
    <t>CH DE HYERES</t>
  </si>
  <si>
    <t>850000084</t>
  </si>
  <si>
    <t>920300761</t>
  </si>
  <si>
    <t>CLINIQUE HARTMANN</t>
  </si>
  <si>
    <t>CHR/U</t>
  </si>
  <si>
    <t>CHR/U DE POITIERS</t>
  </si>
  <si>
    <t>CHR/U LILLE</t>
  </si>
  <si>
    <t>CHR/U METZ-THIONVILLE</t>
  </si>
  <si>
    <t>CHR/U REUNION</t>
  </si>
  <si>
    <t>CHR/UU DE BREST</t>
  </si>
  <si>
    <t>CHR/UU DE TOURS</t>
  </si>
  <si>
    <t>CH DE L'OUEST GUYANAIS FRANCK JOLY</t>
  </si>
  <si>
    <t>CH DE CASTELLUCCIO</t>
  </si>
  <si>
    <t>CLINIQUE SAINTE-ANNE (GH SAINT-VINCENT)</t>
  </si>
  <si>
    <t>GCS TERRITORIAL ARDENNE NORD</t>
  </si>
  <si>
    <t>HÔPITAL BELLE ISLE (HOPITAUX PRIVES DE METZ)</t>
  </si>
  <si>
    <t>HÔPITAL ROBERT SCHUMAN (HOPITAUX PRIVES DE METZ)</t>
  </si>
  <si>
    <t>CLINIQUE DE L'EUROPE</t>
  </si>
  <si>
    <t>Dotation socle de financement des activités de recherche, d'enseignement et d'innovation</t>
  </si>
  <si>
    <t>Organisation, surveillance et coordination de la recherche</t>
  </si>
  <si>
    <t>Conception des protocoles, gestion et analyse des données</t>
  </si>
  <si>
    <t xml:space="preserve"> Investigation (ex CIC - CRC/RIC - SIRIC)</t>
  </si>
  <si>
    <t xml:space="preserve"> Coordination territoriale (ex GIRCI - EMRC)</t>
  </si>
  <si>
    <t>Préparation, conservation et mise à disposition des ressources biologiques</t>
  </si>
  <si>
    <t xml:space="preserve">Les projets du programme de recherche translationnelle en santé
PRTS </t>
  </si>
  <si>
    <t>zz-Océan Indien</t>
  </si>
  <si>
    <t xml:space="preserve">Les projets du programme de recherche translationnelle en cancérologie
PRTK 
</t>
  </si>
  <si>
    <t xml:space="preserve">Les projets du programme hospitalier de recherche clinique national
PHRCN </t>
  </si>
  <si>
    <t>Les projets du programme hospitalier de recherche clinique en cancérologie
PHRCK</t>
  </si>
  <si>
    <t>Les projets du programme hospitalier de recherche clinique interrégional
PHRCI</t>
  </si>
  <si>
    <t xml:space="preserve">Les projets du programme de recherche médico économique
PRME   
</t>
  </si>
  <si>
    <t xml:space="preserve">Les projets du programme de recherche médico économique en cancérologie
PRMEK  
</t>
  </si>
  <si>
    <t xml:space="preserve">Les projets du programme de recherche sur la performance du sytème de soins
PREPS </t>
  </si>
  <si>
    <t xml:space="preserve">Les projets du programme hospitalier de recherche infirmière et paramédicale
PHRIP 
</t>
  </si>
  <si>
    <t>Le soutien exceptionnel à la recherche clinique et à l'innovation</t>
  </si>
  <si>
    <t>Les médicaments bénéficiant ou ayant bénéficié d'une ATU en attente de leur agrément</t>
  </si>
  <si>
    <t>Les dispositifs innovants en matière de thérapie cellulaire et tissulaire</t>
  </si>
  <si>
    <t>Les centres nationaux de référence pour la lutte contre les maladies transmissibles</t>
  </si>
  <si>
    <t>CENTRE HOSPITALIER DE CHAUNY</t>
  </si>
  <si>
    <t>040780215</t>
  </si>
  <si>
    <t>CH MANOSQUE</t>
  </si>
  <si>
    <t>040788879</t>
  </si>
  <si>
    <t>CH DIGNE</t>
  </si>
  <si>
    <t>080000037</t>
  </si>
  <si>
    <t>CH DE SEDAN</t>
  </si>
  <si>
    <t xml:space="preserve">Le financement des activités de recours exceptionnel
</t>
  </si>
  <si>
    <t>170024194</t>
  </si>
  <si>
    <t>430000018</t>
  </si>
  <si>
    <t>CH EMILE ROUX LE PUY</t>
  </si>
  <si>
    <t>620003376</t>
  </si>
  <si>
    <t>POLYCLINIQUE MÉDICO-CHIRURGICALE D'HENIN-BEAUMONT</t>
  </si>
  <si>
    <t>CH METROPOLE SAVOIE</t>
  </si>
  <si>
    <t xml:space="preserve">CLINIQUE CONVERT </t>
  </si>
  <si>
    <t>HOPITAL PRIVE SAINT-FRANCOIS</t>
  </si>
  <si>
    <t>030785430</t>
  </si>
  <si>
    <t>POLYCLINIQUE ST-ODILON - MOULINS</t>
  </si>
  <si>
    <t>CH CREST</t>
  </si>
  <si>
    <t>CLINIQUE KENNEDY</t>
  </si>
  <si>
    <t>CLINIQUE GENERALE VALENCE</t>
  </si>
  <si>
    <t>380784751</t>
  </si>
  <si>
    <t>CH VOIRON</t>
  </si>
  <si>
    <t>CENTRE HOSPITALIER JEAN ROUGIER CAHORS</t>
  </si>
  <si>
    <t>CENTRE HOSPITALIER DE LAVAL</t>
  </si>
  <si>
    <t>CHIC DE CASTRES-MAZAMET</t>
  </si>
  <si>
    <t>CENTRE HOSPITALIER D'ARMENTIERES</t>
  </si>
  <si>
    <t>CH DE GRASSE</t>
  </si>
  <si>
    <t>060780897</t>
  </si>
  <si>
    <t>CH FIRMINY</t>
  </si>
  <si>
    <t>HAD PEDIATRIQUE ALLP SAINT-ETIENNE</t>
  </si>
  <si>
    <t>HAD PEDIATRIQUE ALLP SANTE SOCIAL</t>
  </si>
  <si>
    <t>690022108</t>
  </si>
  <si>
    <t>CENTRE DE DIALYSE BAYARD</t>
  </si>
  <si>
    <t>CLINIQUE MUTUALISTE DE LYON</t>
  </si>
  <si>
    <t>HAD SOINS ET SANTÉ LYON</t>
  </si>
  <si>
    <t>POLYCLINIQUE LYON-NORD</t>
  </si>
  <si>
    <t xml:space="preserve">HOPITAL PRIVE SAINTE MARIE </t>
  </si>
  <si>
    <t xml:space="preserve">CLINIQUE PASTEUR LANROZE </t>
  </si>
  <si>
    <t>290000140</t>
  </si>
  <si>
    <t>180004145</t>
  </si>
  <si>
    <t>HÔPITAL PRIVÉ GUILLAUME DE VARYE</t>
  </si>
  <si>
    <t>CENTRE HOSPITALIER DE VENDOME</t>
  </si>
  <si>
    <t>2B0000020</t>
  </si>
  <si>
    <t>CH BASTIA</t>
  </si>
  <si>
    <t>520780214</t>
  </si>
  <si>
    <t>CENTRE MEDICO-CHIRURGICAL DE CHAUMONT</t>
  </si>
  <si>
    <t>540001096</t>
  </si>
  <si>
    <t>CH DE MT ST MARTIN</t>
  </si>
  <si>
    <t>670017755</t>
  </si>
  <si>
    <t>GROUPEMENT HOSPITALIER SELESTAT OBERNAI</t>
  </si>
  <si>
    <t>680000320</t>
  </si>
  <si>
    <t>CLINIQUE DIACONAT FONDERIE</t>
  </si>
  <si>
    <t>CH DENAIN</t>
  </si>
  <si>
    <t>590785374</t>
  </si>
  <si>
    <t>CLINIQUE TEISSIER</t>
  </si>
  <si>
    <t>600100168</t>
  </si>
  <si>
    <t>CENTRE MÉDICO-CHIRURGICAL DES JOCKEYS</t>
  </si>
  <si>
    <t>600100754</t>
  </si>
  <si>
    <t>POLYCLINIQUE SAINT-COME</t>
  </si>
  <si>
    <t>620101360</t>
  </si>
  <si>
    <t>CH REGION DE ST-OMER</t>
  </si>
  <si>
    <t>CENTRE HOSPITALIER D'ALBERT</t>
  </si>
  <si>
    <t>HOPITAL PRIVE DES PEUPLIERS</t>
  </si>
  <si>
    <t>750300360</t>
  </si>
  <si>
    <t>780300414</t>
  </si>
  <si>
    <t>CH PRIVE DE L'EUROPE</t>
  </si>
  <si>
    <t>CENTRE HOSPITALIER DE BIGORRE</t>
  </si>
  <si>
    <t>CH BAYEUX</t>
  </si>
  <si>
    <t>CLINIQUE BOUCHARD</t>
  </si>
  <si>
    <t>CENTRE HOSPITALIER D'ORTHEZ</t>
  </si>
  <si>
    <t>HOPITAL ARTHUR GARDINER</t>
  </si>
  <si>
    <t>920000460</t>
  </si>
  <si>
    <t>CLCC RENE HUGUENIN INSTITUT CURIE</t>
  </si>
  <si>
    <t>920000643</t>
  </si>
  <si>
    <t>INSTITUT HOSPITALIER - SITE KLEBER</t>
  </si>
  <si>
    <t>920008539</t>
  </si>
  <si>
    <t>HÔPITAL AMERICAIN 2</t>
  </si>
  <si>
    <t>CLINIQUE DE MEUDON LA FORET</t>
  </si>
  <si>
    <t>CH INTERCOMMUNAL DE MONTREUIL</t>
  </si>
  <si>
    <t>HOPITAL GUSTAVE ROUSSY - CHEVILLY</t>
  </si>
  <si>
    <t>940000656</t>
  </si>
  <si>
    <t>940300031</t>
  </si>
  <si>
    <t>HÔPITAL PRIVÉ PAUL D'EGINE</t>
  </si>
  <si>
    <t>CLINIQUE DE BERCY</t>
  </si>
  <si>
    <t>950300244</t>
  </si>
  <si>
    <t>CLINIQUE SAINTE MARIE</t>
  </si>
  <si>
    <t>CH VIRE</t>
  </si>
  <si>
    <t>HAD BAYEUX</t>
  </si>
  <si>
    <t>140016155</t>
  </si>
  <si>
    <t>CENTRE HOSPITALIER D'ANGOULEME</t>
  </si>
  <si>
    <t>CENTRE HOSPITALIER DE JONZAC</t>
  </si>
  <si>
    <t>CENTRE HOSPITALIER D'USSEL</t>
  </si>
  <si>
    <t>190000075</t>
  </si>
  <si>
    <t>HOPITAL SUBURBAIN DU BOUSCAT</t>
  </si>
  <si>
    <t>330000332</t>
  </si>
  <si>
    <t>M.S.P.BX. BAGATELLE</t>
  </si>
  <si>
    <t>CENTRE HOSPITALIER DE DAX</t>
  </si>
  <si>
    <t>CENTRE HOSPITALIER D'OLORON SAINTE MARIE</t>
  </si>
  <si>
    <t>640780821</t>
  </si>
  <si>
    <t>POLYCLINIQUE MARZET</t>
  </si>
  <si>
    <t>CLINIQUE FRANCOIS CHENIEUX</t>
  </si>
  <si>
    <t>300017209</t>
  </si>
  <si>
    <t>KENVAL INSTITUT DE CANCEROLOGIE</t>
  </si>
  <si>
    <t>POLYCLINIQUE GRAND SUD</t>
  </si>
  <si>
    <t>CENTRE HOSPITALIER COMMINGES PYRENEES</t>
  </si>
  <si>
    <t>310780671</t>
  </si>
  <si>
    <t>CENTRE HOSPITALIER D'AUCH</t>
  </si>
  <si>
    <t>CLINIQUE LE MILLENAIRE</t>
  </si>
  <si>
    <t>340015502</t>
  </si>
  <si>
    <t>CENTRE MCO CLAUDE BERNARD</t>
  </si>
  <si>
    <t>810000224</t>
  </si>
  <si>
    <t>CENTRE HOSPITALIER LES SABLES D'OLONNES</t>
  </si>
  <si>
    <t>CLINIQUE DU PALAIS</t>
  </si>
  <si>
    <t>060780590</t>
  </si>
  <si>
    <t>POLYCLINIQUE DU PARC RAMBOT LA PROVENCALE</t>
  </si>
  <si>
    <t>130781289</t>
  </si>
  <si>
    <t>CLINIQUE DE MARTIGUES</t>
  </si>
  <si>
    <t>130782162</t>
  </si>
  <si>
    <t>CH SALON DE PROVENCE</t>
  </si>
  <si>
    <t>CH D'ARLES</t>
  </si>
  <si>
    <t>CH DE SAINT-TROPEZ</t>
  </si>
  <si>
    <t>830100590</t>
  </si>
  <si>
    <t>840000087</t>
  </si>
  <si>
    <t>CH LOUIS GIORGI D'ORANGE</t>
  </si>
  <si>
    <t>GROUPEMENT HOSPITALIER DE LA HAUTE-SAONE</t>
  </si>
  <si>
    <t>HOPITAL EUROPEEN DESBIEF AMBROISE PARE</t>
  </si>
  <si>
    <t>HOPITAL PIERRE ROUQUES - LES BLUETS</t>
  </si>
  <si>
    <t>Les actes de biologie et d'anatomocyto-pathologie non inscrits aux nomenclatures, à l'exception de ceux faisant l'objet d'autres financements hospitaliers</t>
  </si>
  <si>
    <t>Alsace Champagne-Ardenne Lorraine (Grand Est)</t>
  </si>
  <si>
    <t>Aquitaine Limousin Poitou-Charentes (Nouvelle-Aquitaine)</t>
  </si>
  <si>
    <t>Midi-Pyrénées Languedoc-Roussillon (Occitanie)</t>
  </si>
  <si>
    <t>Nord-Pas-de-Calais Picardie (Hauts-de-France)</t>
  </si>
  <si>
    <t>Auvergne-Rhône-Alpes</t>
  </si>
  <si>
    <t>Bourgogne-Franche-Comté</t>
  </si>
  <si>
    <t>Centre-Val de Loire</t>
  </si>
</sst>
</file>

<file path=xl/styles.xml><?xml version="1.0" encoding="utf-8"?>
<styleSheet xmlns="http://schemas.openxmlformats.org/spreadsheetml/2006/main">
  <numFmts count="10">
    <numFmt numFmtId="164" formatCode="#,##0_ ;[Red]\-#,##0\ "/>
    <numFmt numFmtId="165" formatCode="######\ ###\ ##0.0"/>
    <numFmt numFmtId="166" formatCode="#,##0_ ;\-#,##0\ "/>
    <numFmt numFmtId="167" formatCode="[$-40C]0%"/>
    <numFmt numFmtId="168" formatCode="[$-40C]General"/>
    <numFmt numFmtId="169" formatCode="&quot; &quot;#,##0.00&quot;    &quot;;&quot;-&quot;#,##0.00&quot;    &quot;;&quot; -&quot;#&quot;    &quot;;@&quot; &quot;"/>
    <numFmt numFmtId="170" formatCode="&quot; &quot;#,##0.00&quot; € &quot;;&quot;-&quot;#,##0.00&quot; € &quot;;&quot; -&quot;#&quot; € &quot;;@&quot; &quot;"/>
    <numFmt numFmtId="171" formatCode="#,##0.00&quot; &quot;[$€-40C];[Red]&quot;-&quot;#,##0.00&quot; &quot;[$€-40C]"/>
    <numFmt numFmtId="172" formatCode="\ #,##0.00&quot;    &quot;;\-#,##0.00&quot;    &quot;;&quot; -&quot;#&quot;    &quot;;@\ "/>
    <numFmt numFmtId="173" formatCode="000000000"/>
  </numFmts>
  <fonts count="33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9C0006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2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8" fillId="8" borderId="9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3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0" fontId="28" fillId="0" borderId="0"/>
    <xf numFmtId="0" fontId="29" fillId="0" borderId="0"/>
    <xf numFmtId="0" fontId="30" fillId="0" borderId="0" applyNumberFormat="0" applyFill="0" applyBorder="0" applyAlignment="0" applyProtection="0"/>
    <xf numFmtId="0" fontId="30" fillId="0" borderId="0" applyNumberFormat="0" applyBorder="0" applyProtection="0"/>
    <xf numFmtId="169" fontId="28" fillId="0" borderId="0" applyBorder="0" applyProtection="0"/>
    <xf numFmtId="170" fontId="28" fillId="0" borderId="0" applyBorder="0" applyProtection="0"/>
    <xf numFmtId="168" fontId="28" fillId="0" borderId="0" applyBorder="0" applyProtection="0"/>
    <xf numFmtId="167" fontId="28" fillId="0" borderId="0" applyBorder="0" applyProtection="0"/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168" fontId="28" fillId="0" borderId="0" applyBorder="0" applyProtection="0"/>
    <xf numFmtId="0" fontId="32" fillId="0" borderId="0" applyNumberFormat="0" applyBorder="0" applyProtection="0"/>
    <xf numFmtId="171" fontId="32" fillId="0" borderId="0" applyBorder="0" applyProtection="0"/>
    <xf numFmtId="9" fontId="29" fillId="0" borderId="0" applyFont="0" applyFill="0" applyBorder="0" applyAlignment="0" applyProtection="0"/>
    <xf numFmtId="172" fontId="28" fillId="0" borderId="0"/>
    <xf numFmtId="9" fontId="28" fillId="0" borderId="0"/>
    <xf numFmtId="0" fontId="7" fillId="0" borderId="0"/>
    <xf numFmtId="172" fontId="28" fillId="0" borderId="0"/>
  </cellStyleXfs>
  <cellXfs count="82">
    <xf numFmtId="0" fontId="0" fillId="0" borderId="0" xfId="0"/>
    <xf numFmtId="0" fontId="4" fillId="0" borderId="1" xfId="0" applyFont="1" applyFill="1" applyBorder="1" applyAlignment="1" applyProtection="1">
      <alignment horizontal="left" vertical="center"/>
      <protection hidden="1"/>
    </xf>
    <xf numFmtId="3" fontId="1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/>
    <xf numFmtId="0" fontId="0" fillId="0" borderId="1" xfId="0" applyFill="1" applyBorder="1"/>
    <xf numFmtId="3" fontId="3" fillId="0" borderId="1" xfId="0" applyNumberFormat="1" applyFont="1" applyFill="1" applyBorder="1" applyAlignment="1" applyProtection="1">
      <alignment horizontal="left" vertical="center"/>
      <protection hidden="1"/>
    </xf>
    <xf numFmtId="3" fontId="4" fillId="0" borderId="1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3" fontId="0" fillId="0" borderId="1" xfId="0" applyNumberFormat="1" applyFill="1" applyBorder="1"/>
    <xf numFmtId="0" fontId="4" fillId="0" borderId="1" xfId="0" applyFont="1" applyFill="1" applyBorder="1" applyAlignment="1" applyProtection="1">
      <alignment vertical="center"/>
      <protection hidden="1"/>
    </xf>
    <xf numFmtId="0" fontId="0" fillId="0" borderId="1" xfId="0" applyBorder="1"/>
    <xf numFmtId="0" fontId="4" fillId="0" borderId="1" xfId="0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horizontal="left" vertical="center"/>
      <protection hidden="1"/>
    </xf>
    <xf numFmtId="165" fontId="0" fillId="0" borderId="1" xfId="0" applyNumberFormat="1" applyFill="1" applyBorder="1"/>
    <xf numFmtId="3" fontId="1" fillId="0" borderId="12" xfId="0" applyNumberFormat="1" applyFont="1" applyFill="1" applyBorder="1" applyAlignment="1" applyProtection="1">
      <alignment horizontal="left" vertical="center" wrapText="1"/>
    </xf>
    <xf numFmtId="0" fontId="0" fillId="0" borderId="12" xfId="0" applyFill="1" applyBorder="1"/>
    <xf numFmtId="0" fontId="0" fillId="0" borderId="12" xfId="0" applyFont="1" applyFill="1" applyBorder="1" applyAlignment="1" applyProtection="1">
      <alignment horizontal="left" vertical="center"/>
      <protection hidden="1"/>
    </xf>
    <xf numFmtId="0" fontId="26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/>
    </xf>
    <xf numFmtId="0" fontId="4" fillId="0" borderId="11" xfId="0" applyFont="1" applyFill="1" applyBorder="1" applyAlignment="1" applyProtection="1">
      <alignment horizontal="left" vertical="center"/>
      <protection hidden="1"/>
    </xf>
    <xf numFmtId="166" fontId="0" fillId="0" borderId="1" xfId="0" applyNumberFormat="1" applyFill="1" applyBorder="1"/>
    <xf numFmtId="3" fontId="0" fillId="0" borderId="1" xfId="0" applyNumberFormat="1" applyFill="1" applyBorder="1"/>
    <xf numFmtId="3" fontId="0" fillId="0" borderId="12" xfId="0" applyNumberFormat="1" applyFont="1" applyFill="1" applyBorder="1" applyAlignment="1" applyProtection="1">
      <alignment horizontal="right" vertical="center"/>
      <protection hidden="1"/>
    </xf>
    <xf numFmtId="3" fontId="6" fillId="0" borderId="12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 applyProtection="1">
      <alignment horizontal="right" vertical="center"/>
      <protection hidden="1"/>
    </xf>
    <xf numFmtId="3" fontId="7" fillId="0" borderId="1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 applyProtection="1">
      <alignment horizontal="right" vertical="center"/>
      <protection hidden="1"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 applyProtection="1">
      <alignment horizontal="right" vertical="center"/>
      <protection hidden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/>
    </xf>
    <xf numFmtId="3" fontId="27" fillId="0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1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1" xfId="0" applyFill="1" applyBorder="1" applyAlignment="1" applyProtection="1">
      <alignment horizontal="left" vertical="center"/>
      <protection hidden="1"/>
    </xf>
    <xf numFmtId="0" fontId="0" fillId="34" borderId="1" xfId="0" applyFill="1" applyBorder="1"/>
    <xf numFmtId="0" fontId="4" fillId="34" borderId="1" xfId="0" applyFont="1" applyFill="1" applyBorder="1"/>
    <xf numFmtId="3" fontId="0" fillId="34" borderId="1" xfId="0" applyNumberFormat="1" applyFill="1" applyBorder="1" applyAlignment="1">
      <alignment horizontal="right"/>
    </xf>
    <xf numFmtId="3" fontId="0" fillId="34" borderId="12" xfId="0" applyNumberFormat="1" applyFill="1" applyBorder="1" applyAlignment="1">
      <alignment horizontal="right"/>
    </xf>
    <xf numFmtId="3" fontId="25" fillId="34" borderId="1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1" xfId="0" applyNumberFormat="1" applyFill="1" applyBorder="1" applyAlignment="1">
      <alignment horizontal="left"/>
    </xf>
    <xf numFmtId="0" fontId="0" fillId="33" borderId="1" xfId="0" applyFill="1" applyBorder="1" applyAlignment="1">
      <alignment horizontal="left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left" vertical="center"/>
      <protection hidden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3" fontId="27" fillId="35" borderId="1" xfId="0" applyNumberFormat="1" applyFont="1" applyFill="1" applyBorder="1" applyAlignment="1" applyProtection="1">
      <alignment horizontal="right" vertical="center"/>
      <protection hidden="1"/>
    </xf>
    <xf numFmtId="3" fontId="2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Fill="1" applyBorder="1" applyAlignment="1">
      <alignment horizontal="right"/>
    </xf>
    <xf numFmtId="3" fontId="27" fillId="0" borderId="1" xfId="0" applyNumberFormat="1" applyFont="1" applyFill="1" applyBorder="1" applyAlignment="1" applyProtection="1">
      <alignment horizontal="right" vertical="center" wrapText="1"/>
    </xf>
    <xf numFmtId="3" fontId="5" fillId="0" borderId="1" xfId="0" applyNumberFormat="1" applyFont="1" applyFill="1" applyBorder="1" applyAlignment="1">
      <alignment horizontal="right"/>
    </xf>
    <xf numFmtId="3" fontId="26" fillId="3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Fill="1" applyBorder="1"/>
    <xf numFmtId="3" fontId="27" fillId="36" borderId="1" xfId="0" applyNumberFormat="1" applyFont="1" applyFill="1" applyBorder="1" applyAlignment="1" applyProtection="1">
      <alignment horizontal="right" vertical="center"/>
      <protection hidden="1"/>
    </xf>
    <xf numFmtId="173" fontId="4" fillId="0" borderId="1" xfId="0" applyNumberFormat="1" applyFont="1" applyFill="1" applyBorder="1" applyAlignment="1" applyProtection="1">
      <alignment horizontal="left" vertical="center"/>
      <protection hidden="1"/>
    </xf>
    <xf numFmtId="173" fontId="0" fillId="0" borderId="1" xfId="0" applyNumberFormat="1" applyFont="1" applyFill="1" applyBorder="1" applyAlignment="1">
      <alignment vertical="center"/>
    </xf>
    <xf numFmtId="173" fontId="0" fillId="0" borderId="1" xfId="0" applyNumberFormat="1" applyFill="1" applyBorder="1"/>
    <xf numFmtId="173" fontId="0" fillId="0" borderId="1" xfId="0" applyNumberFormat="1" applyFont="1" applyFill="1" applyBorder="1" applyAlignment="1" applyProtection="1">
      <alignment horizontal="left" vertical="center"/>
      <protection hidden="1"/>
    </xf>
    <xf numFmtId="173" fontId="0" fillId="0" borderId="1" xfId="0" applyNumberFormat="1" applyBorder="1"/>
    <xf numFmtId="173" fontId="3" fillId="0" borderId="1" xfId="0" applyNumberFormat="1" applyFont="1" applyFill="1" applyBorder="1" applyAlignment="1">
      <alignment horizontal="left"/>
    </xf>
    <xf numFmtId="173" fontId="0" fillId="34" borderId="1" xfId="0" applyNumberFormat="1" applyFill="1" applyBorder="1"/>
    <xf numFmtId="0" fontId="4" fillId="36" borderId="1" xfId="0" applyFont="1" applyFill="1" applyBorder="1" applyAlignment="1" applyProtection="1">
      <alignment horizontal="left" vertical="center"/>
      <protection hidden="1"/>
    </xf>
    <xf numFmtId="173" fontId="4" fillId="0" borderId="0" xfId="0" applyNumberFormat="1" applyFont="1" applyFill="1" applyAlignment="1" applyProtection="1">
      <alignment horizontal="left" vertical="center"/>
      <protection hidden="1"/>
    </xf>
    <xf numFmtId="3" fontId="6" fillId="0" borderId="1" xfId="0" applyNumberFormat="1" applyFont="1" applyFill="1" applyBorder="1" applyAlignment="1" applyProtection="1">
      <alignment horizontal="right" vertical="center"/>
      <protection hidden="1"/>
    </xf>
    <xf numFmtId="3" fontId="1" fillId="36" borderId="1" xfId="0" applyNumberFormat="1" applyFont="1" applyFill="1" applyBorder="1" applyAlignment="1" applyProtection="1">
      <alignment horizontal="left" vertical="center" wrapText="1"/>
    </xf>
    <xf numFmtId="173" fontId="4" fillId="36" borderId="1" xfId="0" applyNumberFormat="1" applyFont="1" applyFill="1" applyBorder="1" applyAlignment="1" applyProtection="1">
      <alignment horizontal="left" vertical="center"/>
      <protection hidden="1"/>
    </xf>
  </cellXfs>
  <cellStyles count="62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f1" xfId="46"/>
    <cellStyle name="Commentaire" xfId="16" builtinId="10" customBuiltin="1"/>
    <cellStyle name="ConditionalStyle_3" xfId="47"/>
    <cellStyle name="Entrée" xfId="10" builtinId="20" customBuiltin="1"/>
    <cellStyle name="Excel Built-in Comma" xfId="48"/>
    <cellStyle name="Excel Built-in Currency" xfId="49"/>
    <cellStyle name="Excel Built-in Normal" xfId="50"/>
    <cellStyle name="Excel Built-in Percent" xfId="51"/>
    <cellStyle name="Heading" xfId="52"/>
    <cellStyle name="Heading1" xfId="53"/>
    <cellStyle name="Insatisfaisant" xfId="8" builtinId="27" customBuiltin="1"/>
    <cellStyle name="Milliers 2" xfId="61"/>
    <cellStyle name="Neutre" xfId="9" builtinId="28" customBuiltin="1"/>
    <cellStyle name="Normal" xfId="0" builtinId="0"/>
    <cellStyle name="Normal 2" xfId="44"/>
    <cellStyle name="Normal 2 2" xfId="54"/>
    <cellStyle name="Normal 3" xfId="45"/>
    <cellStyle name="Normal 3 2" xfId="60"/>
    <cellStyle name="Normal 4" xfId="43"/>
    <cellStyle name="Normal 7" xfId="1"/>
    <cellStyle name="Pourcentage 2" xfId="57"/>
    <cellStyle name="Pourcentage 2 2" xfId="59"/>
    <cellStyle name="Result" xfId="55"/>
    <cellStyle name="Result2" xfId="56"/>
    <cellStyle name="Satisfaisant" xfId="7" builtinId="26" customBuiltin="1"/>
    <cellStyle name="Sortie" xfId="11" builtinId="21" customBuiltin="1"/>
    <cellStyle name="TableStyleLight1" xfId="58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9" defaultPivotStyle="PivotStyleLight16"/>
  <colors>
    <mruColors>
      <color rgb="FFFF66FF"/>
      <color rgb="FFFFCC99"/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6"/>
  <sheetViews>
    <sheetView tabSelected="1" zoomScaleNormal="100" workbookViewId="0">
      <pane ySplit="1" topLeftCell="A2" activePane="bottomLeft" state="frozen"/>
      <selection activeCell="K1" sqref="K1"/>
      <selection pane="bottomLeft" activeCell="D188" sqref="D188"/>
    </sheetView>
  </sheetViews>
  <sheetFormatPr baseColWidth="10" defaultRowHeight="15"/>
  <cols>
    <col min="1" max="1" width="14" style="5" bestFit="1" customWidth="1"/>
    <col min="2" max="2" width="60.42578125" style="4" customWidth="1"/>
    <col min="3" max="3" width="14.140625" style="5" bestFit="1" customWidth="1"/>
    <col min="4" max="4" width="54.7109375" style="5" bestFit="1" customWidth="1"/>
    <col min="5" max="5" width="20.28515625" style="5" hidden="1" customWidth="1"/>
    <col min="6" max="6" width="19.42578125" style="5" hidden="1" customWidth="1"/>
    <col min="7" max="7" width="13.5703125" style="5" hidden="1" customWidth="1"/>
    <col min="8" max="8" width="18.7109375" style="5" hidden="1" customWidth="1"/>
    <col min="9" max="9" width="16.28515625" style="5" hidden="1" customWidth="1"/>
    <col min="10" max="10" width="17" style="5" hidden="1" customWidth="1"/>
    <col min="11" max="11" width="17.42578125" style="5" bestFit="1" customWidth="1"/>
    <col min="12" max="12" width="20.28515625" style="5" bestFit="1" customWidth="1"/>
    <col min="13" max="13" width="19.85546875" style="5" bestFit="1" customWidth="1"/>
    <col min="14" max="15" width="15.5703125" style="5" bestFit="1" customWidth="1"/>
    <col min="16" max="16" width="19.28515625" style="5" hidden="1" customWidth="1"/>
    <col min="17" max="17" width="19.28515625" style="5" bestFit="1" customWidth="1"/>
    <col min="18" max="18" width="17.5703125" style="5" bestFit="1" customWidth="1"/>
    <col min="19" max="19" width="15.5703125" style="5" hidden="1" customWidth="1"/>
    <col min="20" max="20" width="28.28515625" style="18" bestFit="1" customWidth="1"/>
    <col min="21" max="21" width="27.140625" style="68" bestFit="1" customWidth="1"/>
    <col min="22" max="22" width="18.7109375" style="20" bestFit="1" customWidth="1"/>
    <col min="23" max="23" width="15" style="20" hidden="1" customWidth="1"/>
    <col min="24" max="24" width="14.7109375" style="5" hidden="1" customWidth="1"/>
    <col min="25" max="25" width="16.5703125" style="5" hidden="1" customWidth="1"/>
    <col min="26" max="27" width="15.5703125" style="5" customWidth="1"/>
    <col min="28" max="16384" width="11.42578125" style="5"/>
  </cols>
  <sheetData>
    <row r="1" spans="1:28" s="4" customFormat="1" ht="120">
      <c r="A1" s="3" t="s">
        <v>0</v>
      </c>
      <c r="B1" s="58" t="s">
        <v>519</v>
      </c>
      <c r="C1" s="59" t="s">
        <v>1</v>
      </c>
      <c r="D1" s="59" t="s">
        <v>2</v>
      </c>
      <c r="E1" s="2" t="s">
        <v>675</v>
      </c>
      <c r="F1" s="2" t="s">
        <v>676</v>
      </c>
      <c r="G1" s="2" t="s">
        <v>677</v>
      </c>
      <c r="H1" s="2" t="s">
        <v>678</v>
      </c>
      <c r="I1" s="2" t="s">
        <v>679</v>
      </c>
      <c r="J1" s="2" t="s">
        <v>680</v>
      </c>
      <c r="K1" s="2" t="s">
        <v>681</v>
      </c>
      <c r="L1" s="2" t="s">
        <v>683</v>
      </c>
      <c r="M1" s="2" t="s">
        <v>684</v>
      </c>
      <c r="N1" s="2" t="s">
        <v>685</v>
      </c>
      <c r="O1" s="2" t="s">
        <v>686</v>
      </c>
      <c r="P1" s="2" t="s">
        <v>687</v>
      </c>
      <c r="Q1" s="2" t="s">
        <v>688</v>
      </c>
      <c r="R1" s="2" t="s">
        <v>689</v>
      </c>
      <c r="S1" s="2" t="s">
        <v>690</v>
      </c>
      <c r="T1" s="17" t="s">
        <v>691</v>
      </c>
      <c r="U1" s="80" t="s">
        <v>823</v>
      </c>
      <c r="V1" s="2" t="s">
        <v>692</v>
      </c>
      <c r="W1" s="2" t="s">
        <v>702</v>
      </c>
      <c r="X1" s="2" t="s">
        <v>693</v>
      </c>
      <c r="Y1" s="2" t="s">
        <v>694</v>
      </c>
      <c r="Z1" s="2" t="s">
        <v>518</v>
      </c>
      <c r="AA1" s="2"/>
    </row>
    <row r="2" spans="1:28" ht="15" customHeight="1">
      <c r="A2" s="70" t="s">
        <v>700</v>
      </c>
      <c r="B2" s="14" t="s">
        <v>701</v>
      </c>
      <c r="C2" s="14" t="s">
        <v>9</v>
      </c>
      <c r="D2" s="14" t="s">
        <v>824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6"/>
      <c r="U2" s="63"/>
      <c r="V2" s="43">
        <v>25606.68</v>
      </c>
      <c r="W2" s="43"/>
      <c r="X2" s="28"/>
      <c r="Y2" s="28"/>
      <c r="Z2" s="35">
        <f t="shared" ref="Z2:Z65" si="0">SUM(E2:Y2)</f>
        <v>25606.68</v>
      </c>
      <c r="AA2" s="6"/>
    </row>
    <row r="3" spans="1:28" ht="15" customHeight="1">
      <c r="A3" s="70" t="s">
        <v>135</v>
      </c>
      <c r="B3" s="14" t="s">
        <v>136</v>
      </c>
      <c r="C3" s="14" t="s">
        <v>9</v>
      </c>
      <c r="D3" s="14" t="s">
        <v>824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6"/>
      <c r="U3" s="63">
        <v>22932.876303535661</v>
      </c>
      <c r="V3" s="43">
        <v>119214.64200000002</v>
      </c>
      <c r="W3" s="43"/>
      <c r="X3" s="28"/>
      <c r="Y3" s="28"/>
      <c r="Z3" s="35">
        <f t="shared" si="0"/>
        <v>142147.51830353567</v>
      </c>
      <c r="AA3" s="6"/>
    </row>
    <row r="4" spans="1:28" ht="15" customHeight="1">
      <c r="A4" s="70" t="s">
        <v>526</v>
      </c>
      <c r="B4" s="14" t="s">
        <v>671</v>
      </c>
      <c r="C4" s="25" t="s">
        <v>517</v>
      </c>
      <c r="D4" s="14" t="s">
        <v>824</v>
      </c>
      <c r="E4" s="44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8"/>
      <c r="U4" s="64"/>
      <c r="V4" s="43">
        <v>20726.3</v>
      </c>
      <c r="W4" s="43"/>
      <c r="X4" s="47"/>
      <c r="Y4" s="49"/>
      <c r="Z4" s="35">
        <f t="shared" si="0"/>
        <v>20726.3</v>
      </c>
      <c r="AA4" s="12"/>
    </row>
    <row r="5" spans="1:28" ht="15" customHeight="1">
      <c r="A5" s="70" t="s">
        <v>137</v>
      </c>
      <c r="B5" s="14" t="s">
        <v>138</v>
      </c>
      <c r="C5" s="14" t="s">
        <v>9</v>
      </c>
      <c r="D5" s="14" t="s">
        <v>824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6"/>
      <c r="U5" s="63">
        <v>74186.119535056234</v>
      </c>
      <c r="V5" s="43">
        <v>156093.41399999999</v>
      </c>
      <c r="W5" s="43"/>
      <c r="X5" s="28"/>
      <c r="Y5" s="28"/>
      <c r="Z5" s="35">
        <f t="shared" si="0"/>
        <v>230279.53353505622</v>
      </c>
      <c r="AA5" s="6"/>
      <c r="AB5" s="11"/>
    </row>
    <row r="6" spans="1:28" ht="15" customHeight="1">
      <c r="A6" s="70" t="s">
        <v>139</v>
      </c>
      <c r="B6" s="14" t="s">
        <v>548</v>
      </c>
      <c r="C6" s="1" t="s">
        <v>661</v>
      </c>
      <c r="D6" s="14" t="s">
        <v>824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6"/>
      <c r="U6" s="63">
        <v>537134.52362711786</v>
      </c>
      <c r="V6" s="43">
        <v>1979027.2839999998</v>
      </c>
      <c r="W6" s="43"/>
      <c r="X6" s="28"/>
      <c r="Y6" s="28"/>
      <c r="Z6" s="35">
        <f t="shared" si="0"/>
        <v>2516161.8076271177</v>
      </c>
      <c r="AA6" s="6"/>
      <c r="AB6" s="11"/>
    </row>
    <row r="7" spans="1:28" ht="15" customHeight="1">
      <c r="A7" s="70" t="s">
        <v>140</v>
      </c>
      <c r="B7" s="14" t="s">
        <v>141</v>
      </c>
      <c r="C7" s="1" t="s">
        <v>9</v>
      </c>
      <c r="D7" s="14" t="s">
        <v>824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6"/>
      <c r="U7" s="63">
        <v>4028.0723060964838</v>
      </c>
      <c r="V7" s="43">
        <v>15335.42</v>
      </c>
      <c r="W7" s="43"/>
      <c r="X7" s="28"/>
      <c r="Y7" s="28"/>
      <c r="Z7" s="35">
        <f t="shared" si="0"/>
        <v>19363.492306096483</v>
      </c>
      <c r="AA7" s="6"/>
      <c r="AB7" s="11"/>
    </row>
    <row r="8" spans="1:28" ht="15" customHeight="1">
      <c r="A8" s="70" t="s">
        <v>527</v>
      </c>
      <c r="B8" s="14" t="s">
        <v>528</v>
      </c>
      <c r="C8" s="14" t="s">
        <v>9</v>
      </c>
      <c r="D8" s="14" t="s">
        <v>824</v>
      </c>
      <c r="E8" s="44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8"/>
      <c r="U8" s="64"/>
      <c r="V8" s="43">
        <v>306473.75</v>
      </c>
      <c r="W8" s="43"/>
      <c r="X8" s="47"/>
      <c r="Y8" s="49"/>
      <c r="Z8" s="35">
        <f t="shared" si="0"/>
        <v>306473.75</v>
      </c>
      <c r="AA8" s="12"/>
    </row>
    <row r="9" spans="1:28" ht="15" customHeight="1">
      <c r="A9" s="70" t="s">
        <v>148</v>
      </c>
      <c r="B9" s="14" t="s">
        <v>149</v>
      </c>
      <c r="C9" s="14" t="s">
        <v>22</v>
      </c>
      <c r="D9" s="14" t="s">
        <v>824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6"/>
      <c r="U9" s="64"/>
      <c r="V9" s="43">
        <v>369537.01500000001</v>
      </c>
      <c r="W9" s="43"/>
      <c r="X9" s="28"/>
      <c r="Y9" s="28"/>
      <c r="Z9" s="35">
        <f t="shared" si="0"/>
        <v>369537.01500000001</v>
      </c>
      <c r="AA9" s="6"/>
    </row>
    <row r="10" spans="1:28" ht="15" customHeight="1">
      <c r="A10" s="70" t="s">
        <v>142</v>
      </c>
      <c r="B10" s="14" t="s">
        <v>143</v>
      </c>
      <c r="C10" s="1" t="s">
        <v>5</v>
      </c>
      <c r="D10" s="14" t="s">
        <v>824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6"/>
      <c r="U10" s="63">
        <v>134002.71934724023</v>
      </c>
      <c r="V10" s="43">
        <v>26188.57</v>
      </c>
      <c r="W10" s="43"/>
      <c r="X10" s="28"/>
      <c r="Y10" s="28"/>
      <c r="Z10" s="35">
        <f t="shared" si="0"/>
        <v>160191.28934724024</v>
      </c>
      <c r="AA10" s="6"/>
    </row>
    <row r="11" spans="1:28" ht="15" customHeight="1">
      <c r="A11" s="70" t="s">
        <v>144</v>
      </c>
      <c r="B11" s="14" t="s">
        <v>145</v>
      </c>
      <c r="C11" s="14" t="s">
        <v>9</v>
      </c>
      <c r="D11" s="14" t="s">
        <v>824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6"/>
      <c r="U11" s="63">
        <v>3012.3281562065758</v>
      </c>
      <c r="V11" s="43"/>
      <c r="W11" s="43"/>
      <c r="X11" s="28"/>
      <c r="Y11" s="28"/>
      <c r="Z11" s="35">
        <f t="shared" si="0"/>
        <v>3012.3281562065758</v>
      </c>
      <c r="AA11" s="6"/>
      <c r="AB11" s="12"/>
    </row>
    <row r="12" spans="1:28" ht="15" customHeight="1">
      <c r="A12" s="70" t="s">
        <v>146</v>
      </c>
      <c r="B12" s="14" t="s">
        <v>147</v>
      </c>
      <c r="C12" s="1" t="s">
        <v>9</v>
      </c>
      <c r="D12" s="14" t="s">
        <v>824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6"/>
      <c r="U12" s="63">
        <v>200.22121344011799</v>
      </c>
      <c r="V12" s="43"/>
      <c r="W12" s="43"/>
      <c r="X12" s="28"/>
      <c r="Y12" s="28"/>
      <c r="Z12" s="35">
        <f t="shared" si="0"/>
        <v>200.22121344011799</v>
      </c>
      <c r="AA12" s="6"/>
      <c r="AB12" s="12"/>
    </row>
    <row r="13" spans="1:28" ht="15" customHeight="1">
      <c r="A13" s="70" t="s">
        <v>529</v>
      </c>
      <c r="B13" s="14" t="s">
        <v>530</v>
      </c>
      <c r="C13" s="14" t="s">
        <v>9</v>
      </c>
      <c r="D13" s="14" t="s">
        <v>824</v>
      </c>
      <c r="E13" s="44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8"/>
      <c r="U13" s="64"/>
      <c r="V13" s="43">
        <v>65758.391000000003</v>
      </c>
      <c r="W13" s="43"/>
      <c r="X13" s="47"/>
      <c r="Y13" s="49"/>
      <c r="Z13" s="35">
        <f t="shared" si="0"/>
        <v>65758.391000000003</v>
      </c>
      <c r="AA13" s="12"/>
    </row>
    <row r="14" spans="1:28" ht="15" customHeight="1">
      <c r="A14" s="70" t="s">
        <v>740</v>
      </c>
      <c r="B14" s="14" t="s">
        <v>741</v>
      </c>
      <c r="C14" s="14" t="s">
        <v>22</v>
      </c>
      <c r="D14" s="14" t="s">
        <v>824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6"/>
      <c r="U14" s="64"/>
      <c r="V14" s="43">
        <v>68090.510000000009</v>
      </c>
      <c r="W14" s="43"/>
      <c r="X14" s="28"/>
      <c r="Y14" s="28"/>
      <c r="Z14" s="35">
        <f t="shared" si="0"/>
        <v>68090.510000000009</v>
      </c>
      <c r="AA14" s="6"/>
    </row>
    <row r="15" spans="1:28" ht="15" customHeight="1">
      <c r="A15" s="70" t="s">
        <v>298</v>
      </c>
      <c r="B15" s="14" t="s">
        <v>299</v>
      </c>
      <c r="C15" s="1" t="s">
        <v>22</v>
      </c>
      <c r="D15" s="14" t="s">
        <v>824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6"/>
      <c r="U15" s="64"/>
      <c r="V15" s="43">
        <v>367365</v>
      </c>
      <c r="W15" s="43"/>
      <c r="X15" s="28"/>
      <c r="Y15" s="28"/>
      <c r="Z15" s="35">
        <f t="shared" si="0"/>
        <v>367365</v>
      </c>
      <c r="AA15" s="6"/>
    </row>
    <row r="16" spans="1:28" ht="15" customHeight="1">
      <c r="A16" s="70" t="s">
        <v>284</v>
      </c>
      <c r="B16" s="14" t="s">
        <v>285</v>
      </c>
      <c r="C16" s="14" t="s">
        <v>9</v>
      </c>
      <c r="D16" s="14" t="s">
        <v>824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6"/>
      <c r="U16" s="63">
        <v>1119.9062301528265</v>
      </c>
      <c r="W16" s="43"/>
      <c r="X16" s="28"/>
      <c r="Y16" s="28"/>
      <c r="Z16" s="35">
        <f t="shared" si="0"/>
        <v>1119.9062301528265</v>
      </c>
      <c r="AA16" s="6"/>
      <c r="AB16" s="11"/>
    </row>
    <row r="17" spans="1:28" ht="15" customHeight="1">
      <c r="A17" s="70" t="s">
        <v>742</v>
      </c>
      <c r="B17" s="14" t="s">
        <v>743</v>
      </c>
      <c r="C17" s="77" t="s">
        <v>8</v>
      </c>
      <c r="D17" s="14" t="s">
        <v>824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6"/>
      <c r="U17" s="63"/>
      <c r="V17" s="43">
        <v>24795</v>
      </c>
      <c r="W17" s="43"/>
      <c r="X17" s="28"/>
      <c r="Y17" s="28"/>
      <c r="Z17" s="35">
        <f t="shared" si="0"/>
        <v>24795</v>
      </c>
      <c r="AA17" s="6"/>
    </row>
    <row r="18" spans="1:28" ht="15" customHeight="1">
      <c r="A18" s="70" t="s">
        <v>286</v>
      </c>
      <c r="B18" s="14" t="s">
        <v>507</v>
      </c>
      <c r="C18" s="1" t="s">
        <v>5</v>
      </c>
      <c r="D18" s="14" t="s">
        <v>824</v>
      </c>
      <c r="E18" s="28"/>
      <c r="F18" s="28"/>
      <c r="G18" s="28"/>
      <c r="H18" s="28"/>
      <c r="I18" s="28"/>
      <c r="J18" s="28"/>
      <c r="K18" s="36"/>
      <c r="L18" s="36"/>
      <c r="M18" s="36"/>
      <c r="N18" s="37"/>
      <c r="O18" s="36"/>
      <c r="P18" s="36"/>
      <c r="Q18" s="36"/>
      <c r="R18" s="36"/>
      <c r="S18" s="36"/>
      <c r="T18" s="27"/>
      <c r="U18" s="63">
        <v>118912.94024279405</v>
      </c>
      <c r="V18" s="43">
        <v>771706.45000000007</v>
      </c>
      <c r="W18" s="43"/>
      <c r="X18" s="28"/>
      <c r="Y18" s="28"/>
      <c r="Z18" s="35">
        <f t="shared" si="0"/>
        <v>890619.39024279406</v>
      </c>
      <c r="AA18" s="6"/>
    </row>
    <row r="19" spans="1:28" ht="15" customHeight="1">
      <c r="A19" s="70" t="s">
        <v>502</v>
      </c>
      <c r="B19" s="14" t="s">
        <v>287</v>
      </c>
      <c r="C19" s="14" t="s">
        <v>661</v>
      </c>
      <c r="D19" s="14" t="s">
        <v>824</v>
      </c>
      <c r="E19" s="28"/>
      <c r="F19" s="28"/>
      <c r="G19" s="28"/>
      <c r="H19" s="28"/>
      <c r="I19" s="28"/>
      <c r="J19" s="28"/>
      <c r="K19" s="36">
        <v>122503</v>
      </c>
      <c r="L19" s="36"/>
      <c r="M19" s="36"/>
      <c r="N19" s="36"/>
      <c r="O19" s="36">
        <f>74955+23049-39600</f>
        <v>58404</v>
      </c>
      <c r="P19" s="36"/>
      <c r="Q19" s="36"/>
      <c r="R19" s="36"/>
      <c r="S19" s="36"/>
      <c r="T19" s="27"/>
      <c r="U19" s="65">
        <v>1734142.2130412811</v>
      </c>
      <c r="V19" s="43">
        <v>1708532.25</v>
      </c>
      <c r="W19" s="43"/>
      <c r="X19" s="28"/>
      <c r="Y19" s="28"/>
      <c r="Z19" s="35">
        <f t="shared" si="0"/>
        <v>3623581.4630412813</v>
      </c>
      <c r="AA19" s="6"/>
    </row>
    <row r="20" spans="1:28" ht="15" customHeight="1">
      <c r="A20" s="70" t="s">
        <v>288</v>
      </c>
      <c r="B20" s="14" t="s">
        <v>289</v>
      </c>
      <c r="C20" s="14" t="s">
        <v>9</v>
      </c>
      <c r="D20" s="14" t="s">
        <v>824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6"/>
      <c r="U20" s="63">
        <v>2063.54118104083</v>
      </c>
      <c r="V20" s="43"/>
      <c r="W20" s="43"/>
      <c r="X20" s="28"/>
      <c r="Y20" s="28"/>
      <c r="Z20" s="35">
        <f t="shared" si="0"/>
        <v>2063.54118104083</v>
      </c>
      <c r="AA20" s="6"/>
      <c r="AB20" s="11"/>
    </row>
    <row r="21" spans="1:28" ht="15" customHeight="1">
      <c r="A21" s="70" t="s">
        <v>503</v>
      </c>
      <c r="B21" s="14" t="s">
        <v>508</v>
      </c>
      <c r="C21" s="1" t="s">
        <v>9</v>
      </c>
      <c r="D21" s="14" t="s">
        <v>824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6"/>
      <c r="U21" s="64"/>
      <c r="V21" s="43">
        <v>104161.32</v>
      </c>
      <c r="W21" s="43"/>
      <c r="X21" s="28"/>
      <c r="Y21" s="28"/>
      <c r="Z21" s="35">
        <f t="shared" si="0"/>
        <v>104161.32</v>
      </c>
      <c r="AA21" s="6"/>
      <c r="AB21" s="11"/>
    </row>
    <row r="22" spans="1:28" ht="15" customHeight="1">
      <c r="A22" s="70" t="s">
        <v>290</v>
      </c>
      <c r="B22" s="14" t="s">
        <v>531</v>
      </c>
      <c r="C22" s="1" t="s">
        <v>9</v>
      </c>
      <c r="D22" s="14" t="s">
        <v>824</v>
      </c>
      <c r="E22" s="44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64"/>
      <c r="V22" s="43">
        <v>98997.315000000002</v>
      </c>
      <c r="W22" s="43"/>
      <c r="X22" s="47"/>
      <c r="Y22" s="49"/>
      <c r="Z22" s="35">
        <f t="shared" si="0"/>
        <v>98997.315000000002</v>
      </c>
      <c r="AA22" s="12"/>
    </row>
    <row r="23" spans="1:28" ht="15" customHeight="1">
      <c r="A23" s="70" t="s">
        <v>532</v>
      </c>
      <c r="B23" s="14" t="s">
        <v>672</v>
      </c>
      <c r="C23" s="25" t="s">
        <v>8</v>
      </c>
      <c r="D23" s="14" t="s">
        <v>824</v>
      </c>
      <c r="E23" s="44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64"/>
      <c r="V23" s="43">
        <v>75959.13</v>
      </c>
      <c r="W23" s="43"/>
      <c r="X23" s="47"/>
      <c r="Y23" s="49"/>
      <c r="Z23" s="35">
        <f t="shared" si="0"/>
        <v>75959.13</v>
      </c>
      <c r="AA23" s="12"/>
    </row>
    <row r="24" spans="1:28" ht="15" customHeight="1">
      <c r="A24" s="70" t="s">
        <v>291</v>
      </c>
      <c r="B24" s="14" t="s">
        <v>664</v>
      </c>
      <c r="C24" s="1" t="s">
        <v>661</v>
      </c>
      <c r="D24" s="14" t="s">
        <v>824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6"/>
      <c r="U24" s="63">
        <v>75078.540457057883</v>
      </c>
      <c r="V24" s="43">
        <v>556724.29999999993</v>
      </c>
      <c r="W24" s="43"/>
      <c r="X24" s="28"/>
      <c r="Y24" s="28"/>
      <c r="Z24" s="35">
        <f t="shared" si="0"/>
        <v>631802.84045705781</v>
      </c>
      <c r="AA24" s="6"/>
    </row>
    <row r="25" spans="1:28" ht="15" customHeight="1">
      <c r="A25" s="70" t="s">
        <v>533</v>
      </c>
      <c r="B25" s="14" t="s">
        <v>534</v>
      </c>
      <c r="C25" s="1" t="s">
        <v>9</v>
      </c>
      <c r="D25" s="14" t="s">
        <v>824</v>
      </c>
      <c r="E25" s="44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64"/>
      <c r="V25" s="43">
        <v>51657.59</v>
      </c>
      <c r="W25" s="43"/>
      <c r="X25" s="47"/>
      <c r="Y25" s="49"/>
      <c r="Z25" s="35">
        <f t="shared" si="0"/>
        <v>51657.59</v>
      </c>
      <c r="AA25" s="12"/>
    </row>
    <row r="26" spans="1:28" ht="15" customHeight="1">
      <c r="A26" s="70" t="s">
        <v>535</v>
      </c>
      <c r="B26" s="14" t="s">
        <v>536</v>
      </c>
      <c r="C26" s="14" t="s">
        <v>9</v>
      </c>
      <c r="D26" s="14" t="s">
        <v>824</v>
      </c>
      <c r="E26" s="44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64"/>
      <c r="V26" s="43">
        <v>62274</v>
      </c>
      <c r="W26" s="43"/>
      <c r="X26" s="47"/>
      <c r="Y26" s="49"/>
      <c r="Z26" s="35">
        <f t="shared" si="0"/>
        <v>62274</v>
      </c>
      <c r="AA26" s="12"/>
    </row>
    <row r="27" spans="1:28" ht="15" customHeight="1">
      <c r="A27" s="70" t="s">
        <v>537</v>
      </c>
      <c r="B27" s="14" t="s">
        <v>673</v>
      </c>
      <c r="C27" s="25" t="s">
        <v>8</v>
      </c>
      <c r="D27" s="14" t="s">
        <v>824</v>
      </c>
      <c r="E27" s="44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64"/>
      <c r="V27" s="43">
        <v>549236.32999999996</v>
      </c>
      <c r="W27" s="69"/>
      <c r="X27" s="47"/>
      <c r="Y27" s="49"/>
      <c r="Z27" s="35">
        <f t="shared" si="0"/>
        <v>549236.32999999996</v>
      </c>
      <c r="AA27" s="12"/>
    </row>
    <row r="28" spans="1:28" ht="15" customHeight="1">
      <c r="A28" s="70" t="s">
        <v>3</v>
      </c>
      <c r="B28" s="14" t="s">
        <v>4</v>
      </c>
      <c r="C28" s="14" t="s">
        <v>5</v>
      </c>
      <c r="D28" s="14" t="s">
        <v>824</v>
      </c>
      <c r="E28" s="28"/>
      <c r="F28" s="28"/>
      <c r="G28" s="28"/>
      <c r="H28" s="28"/>
      <c r="I28" s="28"/>
      <c r="J28" s="39"/>
      <c r="K28" s="28"/>
      <c r="L28" s="28"/>
      <c r="M28" s="28"/>
      <c r="N28" s="28"/>
      <c r="O28" s="28"/>
      <c r="P28" s="28"/>
      <c r="Q28" s="28"/>
      <c r="R28" s="28"/>
      <c r="S28" s="28"/>
      <c r="T28" s="26"/>
      <c r="U28" s="63">
        <v>397037.49766698148</v>
      </c>
      <c r="V28" s="43">
        <v>526024.30000000005</v>
      </c>
      <c r="W28" s="43"/>
      <c r="X28" s="28"/>
      <c r="Y28" s="28"/>
      <c r="Z28" s="35">
        <f t="shared" si="0"/>
        <v>923061.79766698158</v>
      </c>
      <c r="AA28" s="6"/>
    </row>
    <row r="29" spans="1:28" ht="15" customHeight="1">
      <c r="A29" s="70" t="s">
        <v>6</v>
      </c>
      <c r="B29" s="14" t="s">
        <v>7</v>
      </c>
      <c r="C29" s="14" t="s">
        <v>8</v>
      </c>
      <c r="D29" s="14" t="s">
        <v>824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6"/>
      <c r="U29" s="64"/>
      <c r="V29" s="43">
        <v>3741.9650000000001</v>
      </c>
      <c r="W29" s="43"/>
      <c r="X29" s="28"/>
      <c r="Y29" s="28"/>
      <c r="Z29" s="35">
        <f t="shared" si="0"/>
        <v>3741.9650000000001</v>
      </c>
      <c r="AA29" s="6"/>
    </row>
    <row r="30" spans="1:28" ht="15" customHeight="1">
      <c r="A30" s="70" t="s">
        <v>744</v>
      </c>
      <c r="B30" s="14" t="s">
        <v>745</v>
      </c>
      <c r="C30" s="77" t="s">
        <v>9</v>
      </c>
      <c r="D30" s="14" t="s">
        <v>824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6"/>
      <c r="U30" s="64"/>
      <c r="V30" s="43">
        <v>2960.9</v>
      </c>
      <c r="W30" s="43"/>
      <c r="X30" s="28"/>
      <c r="Y30" s="28"/>
      <c r="Z30" s="35">
        <f t="shared" si="0"/>
        <v>2960.9</v>
      </c>
      <c r="AA30" s="6"/>
    </row>
    <row r="31" spans="1:28" ht="15" customHeight="1">
      <c r="A31" s="70" t="s">
        <v>10</v>
      </c>
      <c r="B31" s="14" t="s">
        <v>11</v>
      </c>
      <c r="C31" s="14" t="s">
        <v>661</v>
      </c>
      <c r="D31" s="14" t="s">
        <v>824</v>
      </c>
      <c r="E31" s="28"/>
      <c r="F31" s="28"/>
      <c r="G31" s="28"/>
      <c r="H31" s="28"/>
      <c r="I31" s="28"/>
      <c r="J31" s="38"/>
      <c r="K31" s="36"/>
      <c r="L31" s="36"/>
      <c r="M31" s="36"/>
      <c r="N31" s="36"/>
      <c r="O31" s="40"/>
      <c r="P31" s="36"/>
      <c r="Q31" s="36"/>
      <c r="R31" s="36"/>
      <c r="S31" s="36"/>
      <c r="T31" s="27"/>
      <c r="U31" s="63">
        <v>1938513.495922378</v>
      </c>
      <c r="V31" s="43">
        <v>2359761.81</v>
      </c>
      <c r="W31" s="43"/>
      <c r="X31" s="28"/>
      <c r="Y31" s="28"/>
      <c r="Z31" s="35">
        <f t="shared" si="0"/>
        <v>4298275.3059223779</v>
      </c>
      <c r="AA31" s="6"/>
    </row>
    <row r="32" spans="1:28" ht="15" customHeight="1">
      <c r="A32" s="70" t="s">
        <v>23</v>
      </c>
      <c r="B32" s="14" t="s">
        <v>24</v>
      </c>
      <c r="C32" s="1" t="s">
        <v>22</v>
      </c>
      <c r="D32" s="14" t="s">
        <v>824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6"/>
      <c r="U32" s="64"/>
      <c r="V32" s="43">
        <v>94570.37999999999</v>
      </c>
      <c r="W32" s="43"/>
      <c r="X32" s="28"/>
      <c r="Y32" s="28"/>
      <c r="Z32" s="35">
        <f t="shared" si="0"/>
        <v>94570.37999999999</v>
      </c>
      <c r="AA32" s="6"/>
    </row>
    <row r="33" spans="1:28" ht="15" customHeight="1">
      <c r="A33" s="70" t="s">
        <v>538</v>
      </c>
      <c r="B33" s="14" t="s">
        <v>670</v>
      </c>
      <c r="C33" s="25" t="s">
        <v>8</v>
      </c>
      <c r="D33" s="14" t="s">
        <v>824</v>
      </c>
      <c r="E33" s="44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  <c r="U33" s="64"/>
      <c r="V33" s="43">
        <v>264475.27999999997</v>
      </c>
      <c r="W33" s="43"/>
      <c r="X33" s="47"/>
      <c r="Y33" s="49"/>
      <c r="Z33" s="35">
        <f t="shared" si="0"/>
        <v>264475.27999999997</v>
      </c>
      <c r="AA33" s="12"/>
    </row>
    <row r="34" spans="1:28" ht="15" customHeight="1">
      <c r="A34" s="70" t="s">
        <v>12</v>
      </c>
      <c r="B34" s="14" t="s">
        <v>13</v>
      </c>
      <c r="C34" s="14" t="s">
        <v>9</v>
      </c>
      <c r="D34" s="14" t="s">
        <v>824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6"/>
      <c r="U34" s="63">
        <v>14691.262448233501</v>
      </c>
      <c r="V34" s="43"/>
      <c r="W34" s="43"/>
      <c r="X34" s="28"/>
      <c r="Y34" s="28"/>
      <c r="Z34" s="35">
        <f t="shared" si="0"/>
        <v>14691.262448233501</v>
      </c>
      <c r="AA34" s="6"/>
      <c r="AB34" s="12"/>
    </row>
    <row r="35" spans="1:28" s="12" customFormat="1" ht="15" customHeight="1">
      <c r="A35" s="70" t="s">
        <v>14</v>
      </c>
      <c r="B35" s="14" t="s">
        <v>15</v>
      </c>
      <c r="C35" s="14" t="s">
        <v>9</v>
      </c>
      <c r="D35" s="14" t="s">
        <v>824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63"/>
      <c r="V35" s="43">
        <v>140751.70600000001</v>
      </c>
      <c r="W35" s="43"/>
      <c r="X35" s="28"/>
      <c r="Y35" s="28"/>
      <c r="Z35" s="35">
        <f t="shared" si="0"/>
        <v>140751.70600000001</v>
      </c>
      <c r="AA35" s="6"/>
      <c r="AB35" s="5"/>
    </row>
    <row r="36" spans="1:28" s="12" customFormat="1" ht="15" customHeight="1">
      <c r="A36" s="70" t="s">
        <v>16</v>
      </c>
      <c r="B36" s="14" t="s">
        <v>17</v>
      </c>
      <c r="C36" s="14" t="s">
        <v>9</v>
      </c>
      <c r="D36" s="14" t="s">
        <v>824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63">
        <v>1291.4268266887611</v>
      </c>
      <c r="V36" s="43"/>
      <c r="W36" s="43"/>
      <c r="X36" s="28"/>
      <c r="Y36" s="28"/>
      <c r="Z36" s="35">
        <f t="shared" si="0"/>
        <v>1291.4268266887611</v>
      </c>
      <c r="AA36" s="6"/>
      <c r="AB36" s="5"/>
    </row>
    <row r="37" spans="1:28" s="12" customFormat="1" ht="15" customHeight="1">
      <c r="A37" s="70" t="s">
        <v>18</v>
      </c>
      <c r="B37" s="14" t="s">
        <v>19</v>
      </c>
      <c r="C37" s="14" t="s">
        <v>9</v>
      </c>
      <c r="D37" s="14" t="s">
        <v>824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63">
        <v>2556.4476979022393</v>
      </c>
      <c r="V37" s="43"/>
      <c r="W37" s="43"/>
      <c r="X37" s="28"/>
      <c r="Y37" s="28"/>
      <c r="Z37" s="35">
        <f t="shared" si="0"/>
        <v>2556.4476979022393</v>
      </c>
      <c r="AA37" s="6"/>
      <c r="AB37" s="11"/>
    </row>
    <row r="38" spans="1:28" s="12" customFormat="1" ht="15" customHeight="1">
      <c r="A38" s="70" t="s">
        <v>746</v>
      </c>
      <c r="B38" s="14" t="s">
        <v>747</v>
      </c>
      <c r="C38" s="14" t="s">
        <v>22</v>
      </c>
      <c r="D38" s="14" t="s">
        <v>824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64"/>
      <c r="V38" s="43">
        <v>2237.7200000000003</v>
      </c>
      <c r="W38" s="43"/>
      <c r="X38" s="28"/>
      <c r="Y38" s="28"/>
      <c r="Z38" s="35">
        <f t="shared" si="0"/>
        <v>2237.7200000000003</v>
      </c>
      <c r="AA38" s="6"/>
      <c r="AB38" s="5"/>
    </row>
    <row r="39" spans="1:28" s="12" customFormat="1" ht="15" customHeight="1">
      <c r="A39" s="70" t="s">
        <v>20</v>
      </c>
      <c r="B39" s="14" t="s">
        <v>21</v>
      </c>
      <c r="C39" s="14" t="s">
        <v>9</v>
      </c>
      <c r="D39" s="14" t="s">
        <v>824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63">
        <v>98932.066038465084</v>
      </c>
      <c r="V39" s="43">
        <v>522735.47799999994</v>
      </c>
      <c r="W39" s="43"/>
      <c r="X39" s="28"/>
      <c r="Y39" s="28"/>
      <c r="Z39" s="35">
        <f t="shared" si="0"/>
        <v>621667.54403846501</v>
      </c>
      <c r="AA39" s="6"/>
    </row>
    <row r="40" spans="1:28" s="12" customFormat="1" ht="15" customHeight="1">
      <c r="A40" s="70" t="s">
        <v>539</v>
      </c>
      <c r="B40" s="14" t="s">
        <v>540</v>
      </c>
      <c r="C40" s="14" t="s">
        <v>9</v>
      </c>
      <c r="D40" s="14" t="s">
        <v>824</v>
      </c>
      <c r="E40" s="44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63">
        <v>184425.30076094283</v>
      </c>
      <c r="V40" s="43">
        <v>601257.85100000002</v>
      </c>
      <c r="W40" s="43"/>
      <c r="X40" s="47"/>
      <c r="Y40" s="49"/>
      <c r="Z40" s="35">
        <f t="shared" si="0"/>
        <v>785683.15176094288</v>
      </c>
      <c r="AB40" s="5"/>
    </row>
    <row r="41" spans="1:28" s="12" customFormat="1" ht="15" customHeight="1">
      <c r="A41" s="70" t="s">
        <v>292</v>
      </c>
      <c r="B41" s="14" t="s">
        <v>293</v>
      </c>
      <c r="C41" s="14" t="s">
        <v>9</v>
      </c>
      <c r="D41" s="14" t="s">
        <v>824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63">
        <v>22318.308499871448</v>
      </c>
      <c r="V41" s="43"/>
      <c r="W41" s="43"/>
      <c r="X41" s="28"/>
      <c r="Y41" s="28"/>
      <c r="Z41" s="35">
        <f t="shared" si="0"/>
        <v>22318.308499871448</v>
      </c>
      <c r="AA41" s="6"/>
      <c r="AB41" s="5"/>
    </row>
    <row r="42" spans="1:28" s="12" customFormat="1" ht="15" customHeight="1">
      <c r="A42" s="70" t="s">
        <v>294</v>
      </c>
      <c r="B42" s="14" t="s">
        <v>295</v>
      </c>
      <c r="C42" s="14" t="s">
        <v>9</v>
      </c>
      <c r="D42" s="14" t="s">
        <v>824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63">
        <v>4617.701912397868</v>
      </c>
      <c r="V42" s="43"/>
      <c r="W42" s="43"/>
      <c r="X42" s="28"/>
      <c r="Y42" s="28"/>
      <c r="Z42" s="35">
        <f t="shared" si="0"/>
        <v>4617.701912397868</v>
      </c>
      <c r="AA42" s="6"/>
      <c r="AB42" s="5"/>
    </row>
    <row r="43" spans="1:28" s="12" customFormat="1" ht="15" customHeight="1">
      <c r="A43" s="70" t="s">
        <v>296</v>
      </c>
      <c r="B43" s="14" t="s">
        <v>297</v>
      </c>
      <c r="C43" s="14" t="s">
        <v>9</v>
      </c>
      <c r="D43" s="14" t="s">
        <v>824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68"/>
      <c r="V43" s="43">
        <v>81475.799999999988</v>
      </c>
      <c r="W43" s="43"/>
      <c r="X43" s="28"/>
      <c r="Y43" s="28"/>
      <c r="Z43" s="35">
        <f t="shared" si="0"/>
        <v>81475.799999999988</v>
      </c>
      <c r="AA43" s="6"/>
      <c r="AB43" s="11"/>
    </row>
    <row r="44" spans="1:28" s="12" customFormat="1" ht="15" customHeight="1">
      <c r="A44" s="70">
        <v>330000340</v>
      </c>
      <c r="B44" s="14" t="s">
        <v>791</v>
      </c>
      <c r="C44" s="11" t="s">
        <v>8</v>
      </c>
      <c r="D44" s="14" t="s">
        <v>825</v>
      </c>
      <c r="E44" s="28"/>
      <c r="F44" s="28"/>
      <c r="G44" s="28"/>
      <c r="H44" s="28"/>
      <c r="I44" s="28"/>
      <c r="J44" s="39"/>
      <c r="K44" s="36"/>
      <c r="L44" s="36"/>
      <c r="M44" s="36"/>
      <c r="N44" s="36"/>
      <c r="O44" s="40"/>
      <c r="P44" s="36"/>
      <c r="Q44" s="36"/>
      <c r="R44" s="36"/>
      <c r="S44" s="36"/>
      <c r="T44" s="27"/>
      <c r="U44" s="63"/>
      <c r="V44" s="43">
        <v>52124.060000000005</v>
      </c>
      <c r="W44" s="43"/>
      <c r="X44" s="28"/>
      <c r="Y44" s="28"/>
      <c r="Z44" s="35">
        <f t="shared" si="0"/>
        <v>52124.060000000005</v>
      </c>
      <c r="AA44" s="6"/>
      <c r="AB44" s="5"/>
    </row>
    <row r="45" spans="1:28" ht="15" customHeight="1">
      <c r="A45" s="70">
        <v>640780813</v>
      </c>
      <c r="B45" s="14" t="s">
        <v>765</v>
      </c>
      <c r="C45" s="1" t="s">
        <v>9</v>
      </c>
      <c r="D45" s="14" t="s">
        <v>825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6"/>
      <c r="U45" s="63">
        <v>852.59062754776892</v>
      </c>
      <c r="V45" s="43">
        <v>5819.72</v>
      </c>
      <c r="W45" s="43"/>
      <c r="X45" s="28"/>
      <c r="Y45" s="28"/>
      <c r="Z45" s="35">
        <f t="shared" si="0"/>
        <v>6672.3106275477694</v>
      </c>
      <c r="AA45" s="6"/>
      <c r="AB45" s="11"/>
    </row>
    <row r="46" spans="1:28" ht="15" customHeight="1">
      <c r="A46" s="70" t="s">
        <v>573</v>
      </c>
      <c r="B46" s="14" t="s">
        <v>785</v>
      </c>
      <c r="C46" s="14" t="s">
        <v>9</v>
      </c>
      <c r="D46" s="14" t="s">
        <v>825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6"/>
      <c r="U46" s="63"/>
      <c r="V46" s="43">
        <v>158295</v>
      </c>
      <c r="W46" s="43"/>
      <c r="X46" s="28"/>
      <c r="Y46" s="28"/>
      <c r="Z46" s="35">
        <f t="shared" si="0"/>
        <v>158295</v>
      </c>
      <c r="AA46" s="6"/>
      <c r="AB46" s="11"/>
    </row>
    <row r="47" spans="1:28" ht="15" customHeight="1">
      <c r="A47" s="70" t="s">
        <v>401</v>
      </c>
      <c r="B47" s="14" t="s">
        <v>402</v>
      </c>
      <c r="C47" s="1" t="s">
        <v>9</v>
      </c>
      <c r="D47" s="14" t="s">
        <v>825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6"/>
      <c r="U47" s="39"/>
      <c r="V47" s="43">
        <v>142.94</v>
      </c>
      <c r="W47" s="43"/>
      <c r="X47" s="28"/>
      <c r="Y47" s="28"/>
      <c r="Z47" s="35">
        <f t="shared" si="0"/>
        <v>142.94</v>
      </c>
      <c r="AA47" s="6"/>
      <c r="AB47" s="11"/>
    </row>
    <row r="48" spans="1:28" ht="15" customHeight="1">
      <c r="A48" s="70" t="s">
        <v>703</v>
      </c>
      <c r="B48" s="14" t="s">
        <v>403</v>
      </c>
      <c r="C48" s="14" t="s">
        <v>9</v>
      </c>
      <c r="D48" s="14" t="s">
        <v>825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6"/>
      <c r="U48" s="63">
        <v>11704.575777822894</v>
      </c>
      <c r="V48" s="43">
        <v>696464.36800000002</v>
      </c>
      <c r="W48" s="43"/>
      <c r="X48" s="28"/>
      <c r="Y48" s="28"/>
      <c r="Z48" s="35">
        <f t="shared" si="0"/>
        <v>708168.94377782289</v>
      </c>
      <c r="AA48" s="6"/>
    </row>
    <row r="49" spans="1:28" ht="15" customHeight="1">
      <c r="A49" s="70" t="s">
        <v>574</v>
      </c>
      <c r="B49" s="14" t="s">
        <v>786</v>
      </c>
      <c r="C49" s="1" t="s">
        <v>9</v>
      </c>
      <c r="D49" s="14" t="s">
        <v>825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6"/>
      <c r="U49" s="63"/>
      <c r="V49" s="43">
        <v>8147.5950000000003</v>
      </c>
      <c r="W49" s="43"/>
      <c r="X49" s="28"/>
      <c r="Y49" s="28"/>
      <c r="Z49" s="35">
        <f t="shared" si="0"/>
        <v>8147.5950000000003</v>
      </c>
      <c r="AA49" s="6"/>
      <c r="AB49" s="12"/>
    </row>
    <row r="50" spans="1:28" ht="15" customHeight="1">
      <c r="A50" s="70" t="s">
        <v>404</v>
      </c>
      <c r="B50" s="14" t="s">
        <v>405</v>
      </c>
      <c r="C50" s="14" t="s">
        <v>9</v>
      </c>
      <c r="D50" s="14" t="s">
        <v>825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6"/>
      <c r="U50" s="39"/>
      <c r="V50" s="43">
        <v>93894.695000000007</v>
      </c>
      <c r="W50" s="43"/>
      <c r="X50" s="28"/>
      <c r="Y50" s="28"/>
      <c r="Z50" s="35">
        <f t="shared" si="0"/>
        <v>93894.695000000007</v>
      </c>
      <c r="AA50" s="6"/>
      <c r="AB50" s="11"/>
    </row>
    <row r="51" spans="1:28" ht="15" customHeight="1">
      <c r="A51" s="70" t="s">
        <v>406</v>
      </c>
      <c r="B51" s="14" t="s">
        <v>407</v>
      </c>
      <c r="C51" s="1" t="s">
        <v>9</v>
      </c>
      <c r="D51" s="14" t="s">
        <v>825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6"/>
      <c r="U51" s="39"/>
      <c r="V51" s="43">
        <v>104582.84000000001</v>
      </c>
      <c r="W51" s="43"/>
      <c r="X51" s="28"/>
      <c r="Y51" s="28"/>
      <c r="Z51" s="35">
        <f t="shared" si="0"/>
        <v>104582.84000000001</v>
      </c>
      <c r="AA51" s="6"/>
      <c r="AB51" s="11"/>
    </row>
    <row r="52" spans="1:28" ht="15" customHeight="1">
      <c r="A52" s="70" t="s">
        <v>408</v>
      </c>
      <c r="B52" s="14" t="s">
        <v>409</v>
      </c>
      <c r="C52" s="14" t="s">
        <v>9</v>
      </c>
      <c r="D52" s="14" t="s">
        <v>825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6"/>
      <c r="U52" s="63">
        <v>3574.1958740482332</v>
      </c>
      <c r="V52" s="43">
        <v>41567.550000000003</v>
      </c>
      <c r="W52" s="43"/>
      <c r="X52" s="28"/>
      <c r="Y52" s="28"/>
      <c r="Z52" s="35">
        <f t="shared" si="0"/>
        <v>45141.74587404824</v>
      </c>
      <c r="AA52" s="6"/>
      <c r="AB52" s="11"/>
    </row>
    <row r="53" spans="1:28" ht="15" customHeight="1">
      <c r="A53" s="70" t="s">
        <v>277</v>
      </c>
      <c r="B53" s="14" t="s">
        <v>278</v>
      </c>
      <c r="C53" s="1" t="s">
        <v>9</v>
      </c>
      <c r="D53" s="14" t="s">
        <v>825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6"/>
      <c r="U53" s="63"/>
      <c r="V53" s="43">
        <v>926226.18400000001</v>
      </c>
      <c r="W53" s="43"/>
      <c r="X53" s="28"/>
      <c r="Y53" s="28"/>
      <c r="Z53" s="35">
        <f t="shared" si="0"/>
        <v>926226.18400000001</v>
      </c>
      <c r="AA53" s="6"/>
    </row>
    <row r="54" spans="1:28" ht="15" customHeight="1">
      <c r="A54" s="70" t="s">
        <v>788</v>
      </c>
      <c r="B54" s="14" t="s">
        <v>787</v>
      </c>
      <c r="C54" s="1" t="s">
        <v>9</v>
      </c>
      <c r="D54" s="14" t="s">
        <v>825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6"/>
      <c r="U54" s="63"/>
      <c r="V54" s="43">
        <v>11843.6</v>
      </c>
      <c r="W54" s="43"/>
      <c r="X54" s="28"/>
      <c r="Y54" s="28"/>
      <c r="Z54" s="35">
        <f t="shared" si="0"/>
        <v>11843.6</v>
      </c>
      <c r="AA54" s="6"/>
    </row>
    <row r="55" spans="1:28" ht="15" customHeight="1">
      <c r="A55" s="70" t="s">
        <v>279</v>
      </c>
      <c r="B55" s="14" t="s">
        <v>280</v>
      </c>
      <c r="C55" s="1" t="s">
        <v>9</v>
      </c>
      <c r="D55" s="14" t="s">
        <v>825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6"/>
      <c r="U55" s="63">
        <v>5312.9365081092719</v>
      </c>
      <c r="V55" s="43">
        <v>4061.067</v>
      </c>
      <c r="W55" s="43"/>
      <c r="X55" s="28"/>
      <c r="Y55" s="28"/>
      <c r="Z55" s="35">
        <f t="shared" si="0"/>
        <v>9374.0035081092719</v>
      </c>
      <c r="AA55" s="6"/>
      <c r="AB55" s="12"/>
    </row>
    <row r="56" spans="1:28" ht="15" customHeight="1">
      <c r="A56" s="70" t="s">
        <v>577</v>
      </c>
      <c r="B56" s="14" t="s">
        <v>578</v>
      </c>
      <c r="C56" s="77" t="s">
        <v>8</v>
      </c>
      <c r="D56" s="14" t="s">
        <v>825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6"/>
      <c r="U56" s="39"/>
      <c r="V56" s="43">
        <v>153286.57500000001</v>
      </c>
      <c r="W56" s="43"/>
      <c r="X56" s="28"/>
      <c r="Y56" s="28"/>
      <c r="Z56" s="35">
        <f t="shared" si="0"/>
        <v>153286.57500000001</v>
      </c>
      <c r="AA56" s="6"/>
    </row>
    <row r="57" spans="1:28" ht="15" customHeight="1">
      <c r="A57" s="70" t="s">
        <v>541</v>
      </c>
      <c r="B57" s="61" t="s">
        <v>543</v>
      </c>
      <c r="C57" s="1" t="s">
        <v>9</v>
      </c>
      <c r="D57" s="14" t="s">
        <v>825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6"/>
      <c r="U57" s="63">
        <v>1627.2979122345591</v>
      </c>
      <c r="V57" s="43">
        <v>8882.7000000000007</v>
      </c>
      <c r="W57" s="43"/>
      <c r="X57" s="28"/>
      <c r="Y57" s="28"/>
      <c r="Z57" s="35">
        <f t="shared" si="0"/>
        <v>10509.997912234559</v>
      </c>
      <c r="AA57" s="6"/>
    </row>
    <row r="58" spans="1:28" ht="15" customHeight="1">
      <c r="A58" s="70" t="s">
        <v>579</v>
      </c>
      <c r="B58" s="14" t="s">
        <v>580</v>
      </c>
      <c r="C58" s="1" t="s">
        <v>22</v>
      </c>
      <c r="D58" s="14" t="s">
        <v>825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6"/>
      <c r="U58" s="39"/>
      <c r="V58" s="43">
        <v>71873.52</v>
      </c>
      <c r="W58" s="43"/>
      <c r="X58" s="28"/>
      <c r="Y58" s="28"/>
      <c r="Z58" s="35">
        <f t="shared" si="0"/>
        <v>71873.52</v>
      </c>
      <c r="AA58" s="6"/>
    </row>
    <row r="59" spans="1:28" ht="15" customHeight="1">
      <c r="A59" s="70" t="s">
        <v>790</v>
      </c>
      <c r="B59" s="14" t="s">
        <v>789</v>
      </c>
      <c r="C59" s="77" t="s">
        <v>8</v>
      </c>
      <c r="D59" s="14" t="s">
        <v>825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6"/>
      <c r="U59" s="63"/>
      <c r="V59" s="43">
        <v>10107.9</v>
      </c>
      <c r="W59" s="43"/>
      <c r="X59" s="28"/>
      <c r="Y59" s="28"/>
      <c r="Z59" s="35">
        <f t="shared" si="0"/>
        <v>10107.9</v>
      </c>
      <c r="AA59" s="6"/>
    </row>
    <row r="60" spans="1:28" ht="15" customHeight="1">
      <c r="A60" s="70" t="s">
        <v>25</v>
      </c>
      <c r="B60" s="14" t="s">
        <v>26</v>
      </c>
      <c r="C60" s="14" t="s">
        <v>5</v>
      </c>
      <c r="D60" s="14" t="s">
        <v>825</v>
      </c>
      <c r="E60" s="28"/>
      <c r="F60" s="28"/>
      <c r="G60" s="28"/>
      <c r="H60" s="28"/>
      <c r="I60" s="28"/>
      <c r="J60" s="39"/>
      <c r="K60" s="36"/>
      <c r="L60" s="36"/>
      <c r="M60" s="36"/>
      <c r="N60" s="36"/>
      <c r="O60" s="40"/>
      <c r="P60" s="36"/>
      <c r="Q60" s="36"/>
      <c r="R60" s="36"/>
      <c r="S60" s="36"/>
      <c r="T60" s="27"/>
      <c r="U60" s="63">
        <v>574118.17213307088</v>
      </c>
      <c r="V60" s="43">
        <v>202608.25899999999</v>
      </c>
      <c r="W60" s="43"/>
      <c r="X60" s="28"/>
      <c r="Y60" s="28"/>
      <c r="Z60" s="35">
        <f t="shared" si="0"/>
        <v>776726.43113307084</v>
      </c>
      <c r="AA60" s="6"/>
    </row>
    <row r="61" spans="1:28" ht="15" customHeight="1">
      <c r="A61" s="70" t="s">
        <v>43</v>
      </c>
      <c r="B61" s="14" t="s">
        <v>44</v>
      </c>
      <c r="C61" s="1" t="s">
        <v>22</v>
      </c>
      <c r="D61" s="14" t="s">
        <v>825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6"/>
      <c r="U61" s="39"/>
      <c r="V61" s="43">
        <v>165278.99</v>
      </c>
      <c r="W61" s="43"/>
      <c r="X61" s="28"/>
      <c r="Y61" s="28"/>
      <c r="Z61" s="35">
        <f t="shared" si="0"/>
        <v>165278.99</v>
      </c>
      <c r="AA61" s="6"/>
    </row>
    <row r="62" spans="1:28" ht="15" customHeight="1">
      <c r="A62" s="70" t="s">
        <v>45</v>
      </c>
      <c r="B62" s="14" t="s">
        <v>46</v>
      </c>
      <c r="C62" s="14" t="s">
        <v>22</v>
      </c>
      <c r="D62" s="14" t="s">
        <v>825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6"/>
      <c r="U62" s="63">
        <v>11651.961127721941</v>
      </c>
      <c r="V62" s="43">
        <v>132690</v>
      </c>
      <c r="W62" s="43"/>
      <c r="X62" s="28"/>
      <c r="Y62" s="28"/>
      <c r="Z62" s="35">
        <f t="shared" si="0"/>
        <v>144341.96112772194</v>
      </c>
      <c r="AA62" s="6"/>
    </row>
    <row r="63" spans="1:28" ht="15" customHeight="1">
      <c r="A63" s="70" t="s">
        <v>27</v>
      </c>
      <c r="B63" s="14" t="s">
        <v>28</v>
      </c>
      <c r="C63" s="14" t="s">
        <v>8</v>
      </c>
      <c r="D63" s="14" t="s">
        <v>825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6"/>
      <c r="U63" s="63">
        <v>222.78570292044574</v>
      </c>
      <c r="V63" s="43"/>
      <c r="W63" s="43"/>
      <c r="X63" s="28"/>
      <c r="Y63" s="28"/>
      <c r="Z63" s="35">
        <f t="shared" si="0"/>
        <v>222.78570292044574</v>
      </c>
      <c r="AA63" s="6"/>
    </row>
    <row r="64" spans="1:28" ht="15" customHeight="1">
      <c r="A64" s="70" t="s">
        <v>29</v>
      </c>
      <c r="B64" s="14" t="s">
        <v>30</v>
      </c>
      <c r="C64" s="1" t="s">
        <v>661</v>
      </c>
      <c r="D64" s="14" t="s">
        <v>825</v>
      </c>
      <c r="E64" s="28"/>
      <c r="F64" s="28"/>
      <c r="G64" s="28"/>
      <c r="H64" s="28"/>
      <c r="I64" s="28"/>
      <c r="J64" s="39"/>
      <c r="K64" s="37"/>
      <c r="L64" s="37">
        <v>50000</v>
      </c>
      <c r="M64" s="37">
        <v>96200</v>
      </c>
      <c r="N64" s="37">
        <v>245547</v>
      </c>
      <c r="O64" s="37"/>
      <c r="P64" s="37"/>
      <c r="Q64" s="37"/>
      <c r="R64" s="37">
        <v>56713</v>
      </c>
      <c r="S64" s="37"/>
      <c r="T64" s="30"/>
      <c r="U64" s="63">
        <v>2553604.6363091371</v>
      </c>
      <c r="V64" s="43">
        <v>4282143.1210000003</v>
      </c>
      <c r="W64" s="43"/>
      <c r="X64" s="28"/>
      <c r="Y64" s="28"/>
      <c r="Z64" s="35">
        <f t="shared" si="0"/>
        <v>7284207.7573091369</v>
      </c>
      <c r="AA64" s="6"/>
    </row>
    <row r="65" spans="1:28" ht="15" customHeight="1">
      <c r="A65" s="70" t="s">
        <v>31</v>
      </c>
      <c r="B65" s="14" t="s">
        <v>32</v>
      </c>
      <c r="C65" s="1" t="s">
        <v>9</v>
      </c>
      <c r="D65" s="14" t="s">
        <v>825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6"/>
      <c r="U65" s="63">
        <v>330.36500217619471</v>
      </c>
      <c r="V65" s="43"/>
      <c r="W65" s="43"/>
      <c r="X65" s="28"/>
      <c r="Y65" s="28"/>
      <c r="Z65" s="35">
        <f t="shared" si="0"/>
        <v>330.36500217619471</v>
      </c>
      <c r="AA65" s="6"/>
      <c r="AB65" s="11"/>
    </row>
    <row r="66" spans="1:28" ht="15" customHeight="1">
      <c r="A66" s="70" t="s">
        <v>33</v>
      </c>
      <c r="B66" s="14" t="s">
        <v>34</v>
      </c>
      <c r="C66" s="1" t="s">
        <v>9</v>
      </c>
      <c r="D66" s="14" t="s">
        <v>825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6"/>
      <c r="U66" s="63">
        <v>14657.103558431018</v>
      </c>
      <c r="V66" s="43">
        <v>190205.85</v>
      </c>
      <c r="W66" s="43"/>
      <c r="X66" s="28"/>
      <c r="Y66" s="28"/>
      <c r="Z66" s="35">
        <f t="shared" ref="Z66:Z129" si="1">SUM(E66:Y66)</f>
        <v>204862.95355843104</v>
      </c>
      <c r="AA66" s="6"/>
      <c r="AB66" s="12"/>
    </row>
    <row r="67" spans="1:28" ht="15" customHeight="1">
      <c r="A67" s="70" t="s">
        <v>35</v>
      </c>
      <c r="B67" s="14" t="s">
        <v>36</v>
      </c>
      <c r="C67" s="1" t="s">
        <v>9</v>
      </c>
      <c r="D67" s="14" t="s">
        <v>825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6"/>
      <c r="U67" s="63">
        <v>3888.3886600133137</v>
      </c>
      <c r="V67" s="43">
        <v>217513.649</v>
      </c>
      <c r="W67" s="43"/>
      <c r="X67" s="28"/>
      <c r="Y67" s="28"/>
      <c r="Z67" s="35">
        <f t="shared" si="1"/>
        <v>221402.03766001333</v>
      </c>
      <c r="AA67" s="6"/>
      <c r="AB67" s="11"/>
    </row>
    <row r="68" spans="1:28" ht="15" customHeight="1">
      <c r="A68" s="70" t="s">
        <v>598</v>
      </c>
      <c r="B68" s="14" t="s">
        <v>792</v>
      </c>
      <c r="C68" s="1" t="s">
        <v>9</v>
      </c>
      <c r="D68" s="14" t="s">
        <v>825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6"/>
      <c r="U68" s="63"/>
      <c r="V68" s="43">
        <v>1627.6999999999998</v>
      </c>
      <c r="W68" s="43"/>
      <c r="X68" s="28"/>
      <c r="Y68" s="28"/>
      <c r="Z68" s="35">
        <f t="shared" si="1"/>
        <v>1627.6999999999998</v>
      </c>
      <c r="AA68" s="6"/>
      <c r="AB68" s="11"/>
    </row>
    <row r="69" spans="1:28" ht="15" customHeight="1">
      <c r="A69" s="70" t="s">
        <v>37</v>
      </c>
      <c r="B69" s="14" t="s">
        <v>38</v>
      </c>
      <c r="C69" s="1" t="s">
        <v>9</v>
      </c>
      <c r="D69" s="14" t="s">
        <v>825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6"/>
      <c r="U69" s="63">
        <v>19445.542294690549</v>
      </c>
      <c r="V69" s="43">
        <v>9705.81</v>
      </c>
      <c r="W69" s="43"/>
      <c r="X69" s="28"/>
      <c r="Y69" s="28"/>
      <c r="Z69" s="35">
        <f t="shared" si="1"/>
        <v>29151.35229469055</v>
      </c>
      <c r="AA69" s="6"/>
      <c r="AB69" s="11"/>
    </row>
    <row r="70" spans="1:28" ht="15" customHeight="1">
      <c r="A70" s="70" t="s">
        <v>623</v>
      </c>
      <c r="B70" s="23" t="s">
        <v>624</v>
      </c>
      <c r="C70" s="13" t="s">
        <v>22</v>
      </c>
      <c r="D70" s="14" t="s">
        <v>825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6"/>
      <c r="U70" s="63"/>
      <c r="V70" s="43">
        <v>82057.796999999991</v>
      </c>
      <c r="W70" s="43"/>
      <c r="X70" s="28"/>
      <c r="Y70" s="28"/>
      <c r="Z70" s="35">
        <f t="shared" si="1"/>
        <v>82057.796999999991</v>
      </c>
      <c r="AA70" s="6"/>
    </row>
    <row r="71" spans="1:28" ht="15" customHeight="1">
      <c r="A71" s="70" t="s">
        <v>39</v>
      </c>
      <c r="B71" s="14" t="s">
        <v>40</v>
      </c>
      <c r="C71" s="1" t="s">
        <v>9</v>
      </c>
      <c r="D71" s="14" t="s">
        <v>825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6"/>
      <c r="U71" s="63">
        <v>62586.84250935899</v>
      </c>
      <c r="V71" s="43">
        <v>951941.49100000004</v>
      </c>
      <c r="W71" s="43"/>
      <c r="X71" s="28"/>
      <c r="Y71" s="28"/>
      <c r="Z71" s="35">
        <f t="shared" si="1"/>
        <v>1014528.333509359</v>
      </c>
      <c r="AA71" s="6"/>
    </row>
    <row r="72" spans="1:28" ht="15" customHeight="1">
      <c r="A72" s="70" t="s">
        <v>625</v>
      </c>
      <c r="B72" s="14" t="s">
        <v>626</v>
      </c>
      <c r="C72" s="1" t="s">
        <v>22</v>
      </c>
      <c r="D72" s="14" t="s">
        <v>825</v>
      </c>
      <c r="E72" s="28"/>
      <c r="F72" s="28"/>
      <c r="G72" s="28"/>
      <c r="H72" s="28"/>
      <c r="I72" s="28"/>
      <c r="J72" s="39"/>
      <c r="K72" s="36"/>
      <c r="L72" s="36"/>
      <c r="M72" s="36"/>
      <c r="N72" s="36"/>
      <c r="O72" s="40"/>
      <c r="P72" s="36"/>
      <c r="Q72" s="36"/>
      <c r="R72" s="36"/>
      <c r="S72" s="36"/>
      <c r="T72" s="27"/>
      <c r="U72" s="63"/>
      <c r="V72" s="43">
        <v>88459.44</v>
      </c>
      <c r="W72" s="43"/>
      <c r="X72" s="28"/>
      <c r="Y72" s="28"/>
      <c r="Z72" s="35">
        <f t="shared" si="1"/>
        <v>88459.44</v>
      </c>
      <c r="AA72" s="6"/>
    </row>
    <row r="73" spans="1:28" ht="15" customHeight="1">
      <c r="A73" s="70" t="s">
        <v>627</v>
      </c>
      <c r="B73" s="14" t="s">
        <v>628</v>
      </c>
      <c r="C73" s="14" t="s">
        <v>22</v>
      </c>
      <c r="D73" s="14" t="s">
        <v>825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6"/>
      <c r="U73" s="63"/>
      <c r="V73" s="43">
        <v>33172.324999999997</v>
      </c>
      <c r="W73" s="43"/>
      <c r="X73" s="28"/>
      <c r="Y73" s="28"/>
      <c r="Z73" s="35">
        <f t="shared" si="1"/>
        <v>33172.324999999997</v>
      </c>
      <c r="AA73" s="6"/>
    </row>
    <row r="74" spans="1:28" ht="15" customHeight="1">
      <c r="A74" s="70" t="s">
        <v>794</v>
      </c>
      <c r="B74" s="14" t="s">
        <v>793</v>
      </c>
      <c r="C74" s="1" t="s">
        <v>9</v>
      </c>
      <c r="D74" s="14" t="s">
        <v>825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6"/>
      <c r="U74" s="63"/>
      <c r="V74" s="43">
        <v>26932.5</v>
      </c>
      <c r="W74" s="43"/>
      <c r="X74" s="28"/>
      <c r="Y74" s="28"/>
      <c r="Z74" s="35">
        <f t="shared" si="1"/>
        <v>26932.5</v>
      </c>
      <c r="AA74" s="6"/>
      <c r="AB74" s="11"/>
    </row>
    <row r="75" spans="1:28" ht="15" customHeight="1">
      <c r="A75" s="70" t="s">
        <v>629</v>
      </c>
      <c r="B75" s="14" t="s">
        <v>795</v>
      </c>
      <c r="C75" s="14" t="s">
        <v>22</v>
      </c>
      <c r="D75" s="14" t="s">
        <v>825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6"/>
      <c r="U75" s="39"/>
      <c r="V75" s="43">
        <v>225150</v>
      </c>
      <c r="W75" s="43"/>
      <c r="X75" s="28"/>
      <c r="Y75" s="28"/>
      <c r="Z75" s="35">
        <f t="shared" si="1"/>
        <v>225150</v>
      </c>
      <c r="AA75" s="6"/>
    </row>
    <row r="76" spans="1:28" ht="15" customHeight="1">
      <c r="A76" s="70" t="s">
        <v>41</v>
      </c>
      <c r="B76" s="14" t="s">
        <v>42</v>
      </c>
      <c r="C76" s="14" t="s">
        <v>9</v>
      </c>
      <c r="D76" s="14" t="s">
        <v>825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6"/>
      <c r="U76" s="63">
        <v>32930.188096168255</v>
      </c>
      <c r="V76" s="43">
        <v>374351.56100000005</v>
      </c>
      <c r="W76" s="43"/>
      <c r="X76" s="28"/>
      <c r="Y76" s="28"/>
      <c r="Z76" s="35">
        <f t="shared" si="1"/>
        <v>407281.74909616832</v>
      </c>
      <c r="AA76" s="6"/>
      <c r="AB76" s="11"/>
    </row>
    <row r="77" spans="1:28" ht="15" customHeight="1">
      <c r="A77" s="70" t="s">
        <v>410</v>
      </c>
      <c r="B77" s="14" t="s">
        <v>411</v>
      </c>
      <c r="C77" s="14" t="s">
        <v>9</v>
      </c>
      <c r="D77" s="14" t="s">
        <v>825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6"/>
      <c r="U77" s="63">
        <v>41903.371054235911</v>
      </c>
      <c r="V77" s="43"/>
      <c r="W77" s="43"/>
      <c r="X77" s="28"/>
      <c r="Y77" s="28"/>
      <c r="Z77" s="35">
        <f t="shared" si="1"/>
        <v>41903.371054235911</v>
      </c>
      <c r="AA77" s="6"/>
    </row>
    <row r="78" spans="1:28" ht="15" customHeight="1">
      <c r="A78" s="70" t="s">
        <v>412</v>
      </c>
      <c r="B78" s="14" t="s">
        <v>662</v>
      </c>
      <c r="C78" s="1" t="s">
        <v>661</v>
      </c>
      <c r="D78" s="14" t="s">
        <v>825</v>
      </c>
      <c r="E78" s="28"/>
      <c r="F78" s="28"/>
      <c r="G78" s="28"/>
      <c r="H78" s="28"/>
      <c r="I78" s="28"/>
      <c r="J78" s="28"/>
      <c r="K78" s="36"/>
      <c r="L78" s="36">
        <v>21238</v>
      </c>
      <c r="M78" s="36"/>
      <c r="N78" s="36"/>
      <c r="O78" s="36"/>
      <c r="P78" s="36"/>
      <c r="Q78" s="36"/>
      <c r="R78" s="36"/>
      <c r="S78" s="36"/>
      <c r="T78" s="27"/>
      <c r="U78" s="63">
        <v>1559889.583513268</v>
      </c>
      <c r="V78" s="43">
        <v>1706070.5500000003</v>
      </c>
      <c r="W78" s="43"/>
      <c r="X78" s="28"/>
      <c r="Y78" s="28"/>
      <c r="Z78" s="35">
        <f t="shared" si="1"/>
        <v>3287198.1335132681</v>
      </c>
      <c r="AA78" s="6"/>
    </row>
    <row r="79" spans="1:28" ht="15" customHeight="1">
      <c r="A79" s="70" t="s">
        <v>504</v>
      </c>
      <c r="B79" s="14" t="s">
        <v>509</v>
      </c>
      <c r="C79" s="1" t="s">
        <v>9</v>
      </c>
      <c r="D79" s="14" t="s">
        <v>825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6"/>
      <c r="U79" s="63">
        <v>2181.6140494437745</v>
      </c>
      <c r="V79" s="43">
        <v>39049.18</v>
      </c>
      <c r="W79" s="43"/>
      <c r="X79" s="28"/>
      <c r="Y79" s="28"/>
      <c r="Z79" s="35">
        <f t="shared" si="1"/>
        <v>41230.794049443772</v>
      </c>
      <c r="AA79" s="6"/>
    </row>
    <row r="80" spans="1:28" ht="15" customHeight="1">
      <c r="A80" s="70" t="s">
        <v>281</v>
      </c>
      <c r="B80" s="14" t="s">
        <v>282</v>
      </c>
      <c r="C80" s="14" t="s">
        <v>661</v>
      </c>
      <c r="D80" s="14" t="s">
        <v>825</v>
      </c>
      <c r="E80" s="28"/>
      <c r="F80" s="28"/>
      <c r="G80" s="28"/>
      <c r="H80" s="28"/>
      <c r="I80" s="28"/>
      <c r="J80" s="28"/>
      <c r="K80" s="36"/>
      <c r="L80" s="36">
        <v>54417</v>
      </c>
      <c r="M80" s="36"/>
      <c r="N80" s="36"/>
      <c r="O80" s="36"/>
      <c r="P80" s="36"/>
      <c r="Q80" s="36"/>
      <c r="R80" s="36"/>
      <c r="S80" s="36"/>
      <c r="T80" s="27"/>
      <c r="U80" s="63">
        <v>825591.72437971202</v>
      </c>
      <c r="V80" s="43">
        <v>1131535.9809999999</v>
      </c>
      <c r="W80" s="43"/>
      <c r="X80" s="28"/>
      <c r="Y80" s="28"/>
      <c r="Z80" s="35">
        <f t="shared" si="1"/>
        <v>2011544.7053797119</v>
      </c>
      <c r="AA80" s="6"/>
    </row>
    <row r="81" spans="1:28" ht="15" customHeight="1">
      <c r="A81" s="70" t="s">
        <v>283</v>
      </c>
      <c r="B81" s="14" t="s">
        <v>796</v>
      </c>
      <c r="C81" s="14" t="s">
        <v>22</v>
      </c>
      <c r="D81" s="14" t="s">
        <v>825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6"/>
      <c r="U81" s="39"/>
      <c r="V81" s="43">
        <v>467400</v>
      </c>
      <c r="W81" s="43"/>
      <c r="X81" s="28"/>
      <c r="Y81" s="28"/>
      <c r="Z81" s="35">
        <f t="shared" si="1"/>
        <v>467400</v>
      </c>
      <c r="AA81" s="6"/>
    </row>
    <row r="82" spans="1:28" ht="15" customHeight="1">
      <c r="A82" s="70">
        <v>690780390</v>
      </c>
      <c r="B82" s="14" t="s">
        <v>731</v>
      </c>
      <c r="C82" s="1" t="s">
        <v>22</v>
      </c>
      <c r="D82" s="14" t="s">
        <v>828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6"/>
      <c r="U82" s="39"/>
      <c r="V82" s="43">
        <v>3491.82</v>
      </c>
      <c r="W82" s="43"/>
      <c r="X82" s="28"/>
      <c r="Y82" s="28"/>
      <c r="Z82" s="35">
        <f t="shared" si="1"/>
        <v>3491.82</v>
      </c>
      <c r="AA82" s="6"/>
    </row>
    <row r="83" spans="1:28" ht="15" customHeight="1">
      <c r="A83" s="70" t="s">
        <v>452</v>
      </c>
      <c r="B83" s="14" t="s">
        <v>453</v>
      </c>
      <c r="C83" s="14" t="s">
        <v>9</v>
      </c>
      <c r="D83" s="14" t="s">
        <v>828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6"/>
      <c r="U83" s="63">
        <v>25876.115974059881</v>
      </c>
      <c r="V83" s="43">
        <v>420702.48</v>
      </c>
      <c r="W83" s="43"/>
      <c r="X83" s="28"/>
      <c r="Y83" s="28"/>
      <c r="Z83" s="35">
        <f t="shared" si="1"/>
        <v>446578.59597405989</v>
      </c>
      <c r="AA83" s="6"/>
    </row>
    <row r="84" spans="1:28" ht="15" customHeight="1">
      <c r="A84" s="70" t="s">
        <v>454</v>
      </c>
      <c r="B84" s="14" t="s">
        <v>455</v>
      </c>
      <c r="C84" s="1" t="s">
        <v>9</v>
      </c>
      <c r="D84" s="14" t="s">
        <v>828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6"/>
      <c r="U84" s="63">
        <v>4338.5341492299349</v>
      </c>
      <c r="V84" s="43"/>
      <c r="W84" s="43"/>
      <c r="X84" s="28"/>
      <c r="Y84" s="28"/>
      <c r="Z84" s="35">
        <f t="shared" si="1"/>
        <v>4338.5341492299349</v>
      </c>
      <c r="AA84" s="6"/>
    </row>
    <row r="85" spans="1:28" ht="15" customHeight="1">
      <c r="A85" s="70" t="s">
        <v>550</v>
      </c>
      <c r="B85" s="14" t="s">
        <v>709</v>
      </c>
      <c r="C85" s="14" t="s">
        <v>22</v>
      </c>
      <c r="D85" s="14" t="s">
        <v>828</v>
      </c>
      <c r="E85" s="45"/>
      <c r="F85" s="28"/>
      <c r="G85" s="28"/>
      <c r="H85" s="28"/>
      <c r="I85" s="28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6"/>
      <c r="U85" s="64"/>
      <c r="V85" s="43">
        <v>109563.8</v>
      </c>
      <c r="W85" s="43"/>
      <c r="X85" s="45"/>
      <c r="Y85" s="45"/>
      <c r="Z85" s="35">
        <f t="shared" si="1"/>
        <v>109563.8</v>
      </c>
      <c r="AA85" s="6"/>
    </row>
    <row r="86" spans="1:28" ht="15" customHeight="1">
      <c r="A86" s="70" t="s">
        <v>47</v>
      </c>
      <c r="B86" s="14" t="s">
        <v>48</v>
      </c>
      <c r="C86" s="1" t="s">
        <v>9</v>
      </c>
      <c r="D86" s="14" t="s">
        <v>828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6"/>
      <c r="U86" s="63">
        <v>4554.465639156223</v>
      </c>
      <c r="V86" s="43">
        <v>237883.95199999999</v>
      </c>
      <c r="W86" s="43"/>
      <c r="X86" s="28"/>
      <c r="Y86" s="28"/>
      <c r="Z86" s="35">
        <f t="shared" si="1"/>
        <v>242438.41763915622</v>
      </c>
      <c r="AA86" s="6"/>
    </row>
    <row r="87" spans="1:28" ht="15" customHeight="1">
      <c r="A87" s="70" t="s">
        <v>49</v>
      </c>
      <c r="B87" s="14" t="s">
        <v>50</v>
      </c>
      <c r="C87" s="14" t="s">
        <v>9</v>
      </c>
      <c r="D87" s="14" t="s">
        <v>828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6"/>
      <c r="U87" s="63"/>
      <c r="V87" s="43">
        <v>62817.024999999994</v>
      </c>
      <c r="W87" s="43"/>
      <c r="X87" s="28"/>
      <c r="Y87" s="28"/>
      <c r="Z87" s="35">
        <f t="shared" si="1"/>
        <v>62817.024999999994</v>
      </c>
      <c r="AA87" s="6"/>
      <c r="AB87" s="11"/>
    </row>
    <row r="88" spans="1:28" ht="15" customHeight="1">
      <c r="A88" s="70" t="s">
        <v>51</v>
      </c>
      <c r="B88" s="14" t="s">
        <v>52</v>
      </c>
      <c r="C88" s="14" t="s">
        <v>9</v>
      </c>
      <c r="D88" s="14" t="s">
        <v>828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6"/>
      <c r="U88" s="63">
        <v>21686.323364725893</v>
      </c>
      <c r="V88" s="43"/>
      <c r="W88" s="43"/>
      <c r="X88" s="28"/>
      <c r="Y88" s="28"/>
      <c r="Z88" s="35">
        <f t="shared" si="1"/>
        <v>21686.323364725893</v>
      </c>
      <c r="AA88" s="6"/>
      <c r="AB88" s="11"/>
    </row>
    <row r="89" spans="1:28" ht="15" customHeight="1">
      <c r="A89" s="70" t="s">
        <v>552</v>
      </c>
      <c r="B89" s="14" t="s">
        <v>710</v>
      </c>
      <c r="C89" s="1" t="s">
        <v>22</v>
      </c>
      <c r="D89" s="14" t="s">
        <v>828</v>
      </c>
      <c r="E89" s="45"/>
      <c r="F89" s="28"/>
      <c r="G89" s="28"/>
      <c r="H89" s="28"/>
      <c r="I89" s="28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6"/>
      <c r="U89" s="64"/>
      <c r="V89" s="43">
        <v>459201.85</v>
      </c>
      <c r="W89" s="43"/>
      <c r="X89" s="45"/>
      <c r="Y89" s="45"/>
      <c r="Z89" s="35">
        <f t="shared" si="1"/>
        <v>459201.85</v>
      </c>
      <c r="AA89" s="6"/>
    </row>
    <row r="90" spans="1:28" ht="15" customHeight="1">
      <c r="A90" s="70" t="s">
        <v>711</v>
      </c>
      <c r="B90" s="14" t="s">
        <v>712</v>
      </c>
      <c r="C90" s="1" t="s">
        <v>22</v>
      </c>
      <c r="D90" s="14" t="s">
        <v>828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6"/>
      <c r="U90" s="39"/>
      <c r="V90" s="43">
        <v>54239.43</v>
      </c>
      <c r="W90" s="43"/>
      <c r="X90" s="28"/>
      <c r="Y90" s="28"/>
      <c r="Z90" s="35">
        <f t="shared" si="1"/>
        <v>54239.43</v>
      </c>
      <c r="AA90" s="6"/>
    </row>
    <row r="91" spans="1:28" ht="15" customHeight="1">
      <c r="A91" s="70" t="s">
        <v>456</v>
      </c>
      <c r="B91" s="14" t="s">
        <v>457</v>
      </c>
      <c r="C91" s="1" t="s">
        <v>9</v>
      </c>
      <c r="D91" s="14" t="s">
        <v>828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6"/>
      <c r="U91" s="63">
        <v>492.04363202909002</v>
      </c>
      <c r="V91" s="43">
        <v>13676.295</v>
      </c>
      <c r="W91" s="43"/>
      <c r="X91" s="28"/>
      <c r="Y91" s="28"/>
      <c r="Z91" s="35">
        <f t="shared" si="1"/>
        <v>14168.33863202909</v>
      </c>
      <c r="AA91" s="6"/>
    </row>
    <row r="92" spans="1:28" ht="15" customHeight="1">
      <c r="A92" s="70" t="s">
        <v>458</v>
      </c>
      <c r="B92" s="14" t="s">
        <v>459</v>
      </c>
      <c r="C92" s="1" t="s">
        <v>9</v>
      </c>
      <c r="D92" s="14" t="s">
        <v>828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6"/>
      <c r="U92" s="63">
        <v>3437.5201497481594</v>
      </c>
      <c r="V92" s="43">
        <v>87295.5</v>
      </c>
      <c r="W92" s="43"/>
      <c r="X92" s="28"/>
      <c r="Y92" s="28"/>
      <c r="Z92" s="35">
        <f t="shared" si="1"/>
        <v>90733.020149748161</v>
      </c>
      <c r="AA92" s="6"/>
    </row>
    <row r="93" spans="1:28" ht="15" customHeight="1">
      <c r="A93" s="70" t="s">
        <v>460</v>
      </c>
      <c r="B93" s="14" t="s">
        <v>511</v>
      </c>
      <c r="C93" s="1" t="s">
        <v>9</v>
      </c>
      <c r="D93" s="14" t="s">
        <v>828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6"/>
      <c r="U93" s="63">
        <v>4801.6569393176742</v>
      </c>
      <c r="V93" s="43"/>
      <c r="W93" s="43"/>
      <c r="X93" s="28"/>
      <c r="Y93" s="28"/>
      <c r="Z93" s="35">
        <f t="shared" si="1"/>
        <v>4801.6569393176742</v>
      </c>
      <c r="AA93" s="6"/>
    </row>
    <row r="94" spans="1:28" ht="15" customHeight="1">
      <c r="A94" s="70" t="s">
        <v>569</v>
      </c>
      <c r="B94" s="14" t="s">
        <v>570</v>
      </c>
      <c r="C94" s="1" t="s">
        <v>9</v>
      </c>
      <c r="D94" s="14" t="s">
        <v>828</v>
      </c>
      <c r="E94" s="45"/>
      <c r="F94" s="28"/>
      <c r="G94" s="28"/>
      <c r="H94" s="28"/>
      <c r="I94" s="28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6"/>
      <c r="U94" s="63"/>
      <c r="V94" s="43">
        <v>270668.12600000005</v>
      </c>
      <c r="W94" s="43"/>
      <c r="X94" s="45"/>
      <c r="Y94" s="45"/>
      <c r="Z94" s="35">
        <f t="shared" si="1"/>
        <v>270668.12600000005</v>
      </c>
      <c r="AA94" s="6"/>
    </row>
    <row r="95" spans="1:28" ht="15" customHeight="1">
      <c r="A95" s="70" t="s">
        <v>571</v>
      </c>
      <c r="B95" s="14" t="s">
        <v>572</v>
      </c>
      <c r="C95" s="77" t="s">
        <v>22</v>
      </c>
      <c r="D95" s="14" t="s">
        <v>828</v>
      </c>
      <c r="E95" s="28"/>
      <c r="F95" s="28"/>
      <c r="G95" s="28"/>
      <c r="H95" s="28"/>
      <c r="I95" s="28"/>
      <c r="J95" s="28"/>
      <c r="K95" s="36"/>
      <c r="L95" s="36"/>
      <c r="M95" s="36"/>
      <c r="N95" s="36"/>
      <c r="O95" s="36"/>
      <c r="P95" s="36"/>
      <c r="Q95" s="36"/>
      <c r="R95" s="36"/>
      <c r="S95" s="36"/>
      <c r="T95" s="27"/>
      <c r="U95" s="63"/>
      <c r="V95" s="43">
        <v>92340</v>
      </c>
      <c r="W95" s="43"/>
      <c r="X95" s="28"/>
      <c r="Y95" s="28"/>
      <c r="Z95" s="35">
        <f t="shared" si="1"/>
        <v>92340</v>
      </c>
      <c r="AA95" s="6"/>
    </row>
    <row r="96" spans="1:28" ht="15" customHeight="1">
      <c r="A96" s="70" t="s">
        <v>461</v>
      </c>
      <c r="B96" s="14" t="s">
        <v>462</v>
      </c>
      <c r="C96" s="14" t="s">
        <v>9</v>
      </c>
      <c r="D96" s="14" t="s">
        <v>828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6"/>
      <c r="U96" s="63">
        <v>5607.6153052438194</v>
      </c>
      <c r="V96" s="43">
        <v>756982.41599999997</v>
      </c>
      <c r="W96" s="43"/>
      <c r="X96" s="28"/>
      <c r="Y96" s="28"/>
      <c r="Z96" s="35">
        <f t="shared" si="1"/>
        <v>762590.03130524384</v>
      </c>
      <c r="AA96" s="6"/>
    </row>
    <row r="97" spans="1:27" ht="15" customHeight="1">
      <c r="A97" s="70" t="s">
        <v>463</v>
      </c>
      <c r="B97" s="14" t="s">
        <v>464</v>
      </c>
      <c r="C97" s="1" t="s">
        <v>9</v>
      </c>
      <c r="D97" s="14" t="s">
        <v>828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6"/>
      <c r="U97" s="63">
        <v>7009.7535015359899</v>
      </c>
      <c r="V97" s="43">
        <v>375707.42700000003</v>
      </c>
      <c r="W97" s="43"/>
      <c r="X97" s="28"/>
      <c r="Y97" s="28"/>
      <c r="Z97" s="35">
        <f t="shared" si="1"/>
        <v>382717.180501536</v>
      </c>
      <c r="AA97" s="6"/>
    </row>
    <row r="98" spans="1:27" ht="15" customHeight="1">
      <c r="A98" s="70" t="s">
        <v>581</v>
      </c>
      <c r="B98" s="14" t="s">
        <v>713</v>
      </c>
      <c r="C98" s="1" t="s">
        <v>9</v>
      </c>
      <c r="D98" s="14" t="s">
        <v>828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6"/>
      <c r="U98" s="63"/>
      <c r="V98" s="43">
        <v>14938.766</v>
      </c>
      <c r="W98" s="5"/>
      <c r="X98" s="28"/>
      <c r="Y98" s="28"/>
      <c r="Z98" s="35">
        <f t="shared" si="1"/>
        <v>14938.766</v>
      </c>
      <c r="AA98" s="6"/>
    </row>
    <row r="99" spans="1:27" ht="15" customHeight="1">
      <c r="A99" s="70" t="s">
        <v>582</v>
      </c>
      <c r="B99" s="14" t="s">
        <v>714</v>
      </c>
      <c r="C99" s="1" t="s">
        <v>22</v>
      </c>
      <c r="D99" s="14" t="s">
        <v>828</v>
      </c>
      <c r="E99" s="45"/>
      <c r="F99" s="28"/>
      <c r="G99" s="28"/>
      <c r="H99" s="28"/>
      <c r="I99" s="28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6"/>
      <c r="U99" s="64"/>
      <c r="V99" s="43">
        <v>8882.7000000000007</v>
      </c>
      <c r="W99" s="43"/>
      <c r="X99" s="45"/>
      <c r="Y99" s="45"/>
      <c r="Z99" s="35">
        <f t="shared" si="1"/>
        <v>8882.7000000000007</v>
      </c>
      <c r="AA99" s="6"/>
    </row>
    <row r="100" spans="1:27" ht="15" customHeight="1">
      <c r="A100" s="70" t="s">
        <v>583</v>
      </c>
      <c r="B100" s="14" t="s">
        <v>715</v>
      </c>
      <c r="C100" s="14" t="s">
        <v>22</v>
      </c>
      <c r="D100" s="14" t="s">
        <v>828</v>
      </c>
      <c r="E100" s="45"/>
      <c r="F100" s="28"/>
      <c r="G100" s="28"/>
      <c r="H100" s="28"/>
      <c r="I100" s="28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6"/>
      <c r="U100" s="64"/>
      <c r="V100" s="43">
        <v>76437.279999999999</v>
      </c>
      <c r="W100" s="43"/>
      <c r="X100" s="45"/>
      <c r="Y100" s="45"/>
      <c r="Z100" s="35">
        <f t="shared" si="1"/>
        <v>76437.279999999999</v>
      </c>
      <c r="AA100" s="6"/>
    </row>
    <row r="101" spans="1:27" ht="15" customHeight="1">
      <c r="A101" s="70" t="s">
        <v>465</v>
      </c>
      <c r="B101" s="14" t="s">
        <v>466</v>
      </c>
      <c r="C101" s="14" t="s">
        <v>8</v>
      </c>
      <c r="D101" s="14" t="s">
        <v>828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6"/>
      <c r="U101" s="39"/>
      <c r="V101" s="43">
        <v>108093.42</v>
      </c>
      <c r="W101" s="43"/>
      <c r="X101" s="28"/>
      <c r="Y101" s="28"/>
      <c r="Z101" s="35">
        <f t="shared" si="1"/>
        <v>108093.42</v>
      </c>
      <c r="AA101" s="6"/>
    </row>
    <row r="102" spans="1:27" ht="15" customHeight="1">
      <c r="A102" s="70" t="s">
        <v>467</v>
      </c>
      <c r="B102" s="14" t="s">
        <v>468</v>
      </c>
      <c r="C102" s="1" t="s">
        <v>9</v>
      </c>
      <c r="D102" s="14" t="s">
        <v>828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6"/>
      <c r="U102" s="63">
        <v>6378.5525072323835</v>
      </c>
      <c r="V102" s="43">
        <v>284363.3</v>
      </c>
      <c r="W102" s="5"/>
      <c r="X102" s="28"/>
      <c r="Y102" s="28"/>
      <c r="Z102" s="35">
        <f t="shared" si="1"/>
        <v>290741.8525072324</v>
      </c>
      <c r="AA102" s="6"/>
    </row>
    <row r="103" spans="1:27" ht="15" customHeight="1">
      <c r="A103" s="70" t="s">
        <v>469</v>
      </c>
      <c r="B103" s="14" t="s">
        <v>470</v>
      </c>
      <c r="C103" s="14" t="s">
        <v>661</v>
      </c>
      <c r="D103" s="1" t="s">
        <v>828</v>
      </c>
      <c r="E103" s="28"/>
      <c r="F103" s="28"/>
      <c r="G103" s="28"/>
      <c r="H103" s="28"/>
      <c r="I103" s="28"/>
      <c r="J103" s="28"/>
      <c r="K103" s="36"/>
      <c r="L103" s="36"/>
      <c r="M103" s="36">
        <f>77753</f>
        <v>77753</v>
      </c>
      <c r="N103" s="36"/>
      <c r="O103" s="36">
        <v>24400</v>
      </c>
      <c r="P103" s="36"/>
      <c r="Q103" s="36"/>
      <c r="R103" s="36"/>
      <c r="S103" s="36"/>
      <c r="T103" s="27"/>
      <c r="U103" s="63">
        <v>1388544.0590453139</v>
      </c>
      <c r="V103" s="43">
        <v>2997408.0379999997</v>
      </c>
      <c r="W103" s="43"/>
      <c r="X103" s="28"/>
      <c r="Y103" s="28"/>
      <c r="Z103" s="35">
        <f t="shared" si="1"/>
        <v>4488105.0970453136</v>
      </c>
      <c r="AA103" s="6"/>
    </row>
    <row r="104" spans="1:27" ht="15" customHeight="1">
      <c r="A104" s="70" t="s">
        <v>471</v>
      </c>
      <c r="B104" s="14" t="s">
        <v>472</v>
      </c>
      <c r="C104" s="14" t="s">
        <v>9</v>
      </c>
      <c r="D104" s="14" t="s">
        <v>828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6"/>
      <c r="U104" s="63">
        <v>10168.968216312998</v>
      </c>
      <c r="V104" s="43">
        <v>28079.32</v>
      </c>
      <c r="W104" s="43"/>
      <c r="X104" s="28"/>
      <c r="Y104" s="28"/>
      <c r="Z104" s="35">
        <f t="shared" si="1"/>
        <v>38248.288216312998</v>
      </c>
      <c r="AA104" s="6"/>
    </row>
    <row r="105" spans="1:27" ht="15" customHeight="1">
      <c r="A105" s="70" t="s">
        <v>716</v>
      </c>
      <c r="B105" s="14" t="s">
        <v>717</v>
      </c>
      <c r="C105" s="1" t="s">
        <v>9</v>
      </c>
      <c r="D105" s="1" t="s">
        <v>828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6"/>
      <c r="U105" s="63"/>
      <c r="V105" s="43">
        <v>18194.22</v>
      </c>
      <c r="W105" s="43"/>
      <c r="X105" s="28"/>
      <c r="Y105" s="28"/>
      <c r="Z105" s="35">
        <f t="shared" si="1"/>
        <v>18194.22</v>
      </c>
      <c r="AA105" s="6"/>
    </row>
    <row r="106" spans="1:27" ht="15" customHeight="1">
      <c r="A106" s="70" t="s">
        <v>602</v>
      </c>
      <c r="B106" s="14" t="s">
        <v>603</v>
      </c>
      <c r="C106" s="1" t="s">
        <v>22</v>
      </c>
      <c r="D106" s="1" t="s">
        <v>828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6"/>
      <c r="U106" s="39"/>
      <c r="V106" s="43">
        <v>1108.124</v>
      </c>
      <c r="W106" s="43"/>
      <c r="X106" s="28"/>
      <c r="Y106" s="28"/>
      <c r="Z106" s="35">
        <f t="shared" si="1"/>
        <v>1108.124</v>
      </c>
      <c r="AA106" s="6"/>
    </row>
    <row r="107" spans="1:27" ht="15" customHeight="1">
      <c r="A107" s="70" t="s">
        <v>604</v>
      </c>
      <c r="B107" s="14" t="s">
        <v>605</v>
      </c>
      <c r="C107" s="1" t="s">
        <v>9</v>
      </c>
      <c r="D107" s="1" t="s">
        <v>828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6"/>
      <c r="U107" s="39"/>
      <c r="V107" s="43">
        <v>60497.266000000003</v>
      </c>
      <c r="W107" s="43"/>
      <c r="X107" s="28"/>
      <c r="Y107" s="28"/>
      <c r="Z107" s="35">
        <f t="shared" si="1"/>
        <v>60497.266000000003</v>
      </c>
      <c r="AA107" s="6"/>
    </row>
    <row r="108" spans="1:27" ht="15" customHeight="1">
      <c r="A108" s="70" t="s">
        <v>606</v>
      </c>
      <c r="B108" s="14" t="s">
        <v>725</v>
      </c>
      <c r="C108" s="14" t="s">
        <v>22</v>
      </c>
      <c r="D108" s="14" t="s">
        <v>828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6"/>
      <c r="U108" s="39"/>
      <c r="V108" s="43">
        <v>73.798000000000002</v>
      </c>
      <c r="W108" s="43"/>
      <c r="X108" s="28"/>
      <c r="Y108" s="28"/>
      <c r="Z108" s="35">
        <f t="shared" si="1"/>
        <v>73.798000000000002</v>
      </c>
      <c r="AA108" s="6"/>
    </row>
    <row r="109" spans="1:27" ht="15" customHeight="1">
      <c r="A109" s="70" t="s">
        <v>473</v>
      </c>
      <c r="B109" s="14" t="s">
        <v>474</v>
      </c>
      <c r="C109" s="14" t="s">
        <v>9</v>
      </c>
      <c r="D109" s="14" t="s">
        <v>828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6"/>
      <c r="U109" s="39"/>
      <c r="V109" s="43">
        <v>774430.27499999991</v>
      </c>
      <c r="W109" s="43"/>
      <c r="X109" s="28"/>
      <c r="Y109" s="28"/>
      <c r="Z109" s="35">
        <f t="shared" si="1"/>
        <v>774430.27499999991</v>
      </c>
      <c r="AA109" s="6"/>
    </row>
    <row r="110" spans="1:27" ht="15" customHeight="1">
      <c r="A110" s="70" t="s">
        <v>475</v>
      </c>
      <c r="B110" s="14" t="s">
        <v>476</v>
      </c>
      <c r="C110" s="14" t="s">
        <v>9</v>
      </c>
      <c r="D110" s="14" t="s">
        <v>828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6"/>
      <c r="U110" s="63">
        <v>56998.922337125638</v>
      </c>
      <c r="V110" s="43">
        <v>391243.41800000001</v>
      </c>
      <c r="W110" s="43"/>
      <c r="X110" s="28"/>
      <c r="Y110" s="28"/>
      <c r="Z110" s="35">
        <f t="shared" si="1"/>
        <v>448242.34033712564</v>
      </c>
      <c r="AA110" s="6"/>
    </row>
    <row r="111" spans="1:27" ht="15" customHeight="1">
      <c r="A111" s="70" t="s">
        <v>607</v>
      </c>
      <c r="B111" s="14" t="s">
        <v>724</v>
      </c>
      <c r="C111" s="14" t="s">
        <v>9</v>
      </c>
      <c r="D111" s="14" t="s">
        <v>828</v>
      </c>
      <c r="E111" s="45"/>
      <c r="F111" s="28"/>
      <c r="G111" s="28"/>
      <c r="H111" s="28"/>
      <c r="I111" s="28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6"/>
      <c r="U111" s="63"/>
      <c r="V111" s="43">
        <v>2960.9</v>
      </c>
      <c r="W111" s="43"/>
      <c r="X111" s="45"/>
      <c r="Y111" s="45"/>
      <c r="Z111" s="35">
        <f t="shared" si="1"/>
        <v>2960.9</v>
      </c>
      <c r="AA111" s="6"/>
    </row>
    <row r="112" spans="1:27" ht="15" customHeight="1">
      <c r="A112" s="70" t="s">
        <v>477</v>
      </c>
      <c r="B112" s="14" t="s">
        <v>478</v>
      </c>
      <c r="C112" s="14" t="s">
        <v>661</v>
      </c>
      <c r="D112" s="14" t="s">
        <v>828</v>
      </c>
      <c r="E112" s="28"/>
      <c r="F112" s="28"/>
      <c r="G112" s="28"/>
      <c r="H112" s="28"/>
      <c r="I112" s="28"/>
      <c r="J112" s="28"/>
      <c r="K112" s="36"/>
      <c r="L112" s="36"/>
      <c r="M112" s="36"/>
      <c r="N112" s="36"/>
      <c r="O112" s="36"/>
      <c r="P112" s="36"/>
      <c r="Q112" s="36"/>
      <c r="R112" s="36"/>
      <c r="S112" s="36"/>
      <c r="T112" s="27"/>
      <c r="U112" s="63">
        <v>663444.3992553011</v>
      </c>
      <c r="V112" s="43">
        <v>1283414.4929999998</v>
      </c>
      <c r="W112" s="43"/>
      <c r="X112" s="28"/>
      <c r="Y112" s="28"/>
      <c r="Z112" s="35">
        <f t="shared" si="1"/>
        <v>1946858.8922553009</v>
      </c>
      <c r="AA112" s="6"/>
    </row>
    <row r="113" spans="1:27" ht="15" customHeight="1">
      <c r="A113" s="70" t="s">
        <v>704</v>
      </c>
      <c r="B113" s="14" t="s">
        <v>705</v>
      </c>
      <c r="C113" s="14" t="s">
        <v>9</v>
      </c>
      <c r="D113" s="14" t="s">
        <v>828</v>
      </c>
      <c r="E113" s="45"/>
      <c r="F113" s="28"/>
      <c r="G113" s="28"/>
      <c r="H113" s="28"/>
      <c r="I113" s="28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6"/>
      <c r="U113" s="63"/>
      <c r="V113" s="43">
        <v>55777.229999999996</v>
      </c>
      <c r="W113" s="43"/>
      <c r="X113" s="45"/>
      <c r="Y113" s="45"/>
      <c r="Z113" s="35">
        <f t="shared" si="1"/>
        <v>55777.229999999996</v>
      </c>
      <c r="AA113" s="6"/>
    </row>
    <row r="114" spans="1:27" ht="15" customHeight="1">
      <c r="A114" s="70" t="s">
        <v>53</v>
      </c>
      <c r="B114" s="14" t="s">
        <v>54</v>
      </c>
      <c r="C114" s="1" t="s">
        <v>5</v>
      </c>
      <c r="D114" s="1" t="s">
        <v>828</v>
      </c>
      <c r="E114" s="28"/>
      <c r="F114" s="28"/>
      <c r="G114" s="28"/>
      <c r="H114" s="28"/>
      <c r="I114" s="28"/>
      <c r="J114" s="28"/>
      <c r="K114" s="36"/>
      <c r="L114" s="36"/>
      <c r="M114" s="36"/>
      <c r="N114" s="36"/>
      <c r="O114" s="40"/>
      <c r="P114" s="36"/>
      <c r="Q114" s="36"/>
      <c r="R114" s="36"/>
      <c r="S114" s="36"/>
      <c r="T114" s="27"/>
      <c r="U114" s="63">
        <v>745932.70130990224</v>
      </c>
      <c r="V114" s="43">
        <v>559799.07799999998</v>
      </c>
      <c r="W114" s="43"/>
      <c r="X114" s="28"/>
      <c r="Y114" s="28"/>
      <c r="Z114" s="35">
        <f t="shared" si="1"/>
        <v>1305731.7793099023</v>
      </c>
      <c r="AA114" s="6"/>
    </row>
    <row r="115" spans="1:27" ht="15" customHeight="1">
      <c r="A115" s="70" t="s">
        <v>55</v>
      </c>
      <c r="B115" s="14" t="s">
        <v>56</v>
      </c>
      <c r="C115" s="14" t="s">
        <v>661</v>
      </c>
      <c r="D115" s="14" t="s">
        <v>828</v>
      </c>
      <c r="E115" s="28"/>
      <c r="F115" s="28"/>
      <c r="G115" s="28"/>
      <c r="H115" s="28"/>
      <c r="I115" s="28"/>
      <c r="J115" s="39"/>
      <c r="K115" s="36"/>
      <c r="L115" s="36"/>
      <c r="M115" s="36"/>
      <c r="N115" s="36"/>
      <c r="O115" s="36"/>
      <c r="P115" s="36"/>
      <c r="Q115" s="36"/>
      <c r="R115" s="36"/>
      <c r="S115" s="36"/>
      <c r="T115" s="27">
        <v>50000</v>
      </c>
      <c r="U115" s="63">
        <v>682809.62143742468</v>
      </c>
      <c r="V115" s="43">
        <v>3217299.6044829995</v>
      </c>
      <c r="W115" s="43"/>
      <c r="X115" s="28"/>
      <c r="Y115" s="28"/>
      <c r="Z115" s="35">
        <f t="shared" si="1"/>
        <v>3950109.2259204243</v>
      </c>
      <c r="AA115" s="6"/>
    </row>
    <row r="116" spans="1:27" ht="15" customHeight="1">
      <c r="A116" s="70" t="s">
        <v>479</v>
      </c>
      <c r="B116" s="14" t="s">
        <v>480</v>
      </c>
      <c r="C116" s="14" t="s">
        <v>5</v>
      </c>
      <c r="D116" s="14" t="s">
        <v>828</v>
      </c>
      <c r="E116" s="28"/>
      <c r="F116" s="28"/>
      <c r="G116" s="28"/>
      <c r="H116" s="28"/>
      <c r="I116" s="28"/>
      <c r="J116" s="28"/>
      <c r="K116" s="36"/>
      <c r="L116" s="36">
        <v>16202</v>
      </c>
      <c r="M116" s="36"/>
      <c r="N116" s="36">
        <v>73000</v>
      </c>
      <c r="O116" s="36"/>
      <c r="P116" s="36"/>
      <c r="Q116" s="36"/>
      <c r="R116" s="36"/>
      <c r="S116" s="36"/>
      <c r="T116" s="27"/>
      <c r="U116" s="63">
        <v>362447.27741737128</v>
      </c>
      <c r="V116" s="43">
        <v>1494529.4880000001</v>
      </c>
      <c r="W116" s="43"/>
      <c r="X116" s="28"/>
      <c r="Y116" s="28"/>
      <c r="Z116" s="35">
        <f t="shared" si="1"/>
        <v>1946178.7654173714</v>
      </c>
      <c r="AA116" s="6"/>
    </row>
    <row r="117" spans="1:27" ht="15" customHeight="1">
      <c r="A117" s="72" t="s">
        <v>630</v>
      </c>
      <c r="B117" s="14" t="s">
        <v>726</v>
      </c>
      <c r="C117" s="1" t="s">
        <v>22</v>
      </c>
      <c r="D117" s="1" t="s">
        <v>828</v>
      </c>
      <c r="V117" s="43">
        <v>3417.12</v>
      </c>
      <c r="Z117" s="35">
        <f t="shared" si="1"/>
        <v>3417.12</v>
      </c>
    </row>
    <row r="118" spans="1:27" ht="15" customHeight="1">
      <c r="A118" s="70" t="s">
        <v>727</v>
      </c>
      <c r="B118" s="14" t="s">
        <v>728</v>
      </c>
      <c r="C118" s="77" t="s">
        <v>22</v>
      </c>
      <c r="D118" s="14" t="s">
        <v>828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6"/>
      <c r="U118" s="63"/>
      <c r="V118" s="43">
        <v>199.40199999999999</v>
      </c>
      <c r="W118" s="43"/>
      <c r="X118" s="28"/>
      <c r="Y118" s="28"/>
      <c r="Z118" s="35">
        <f t="shared" si="1"/>
        <v>199.40199999999999</v>
      </c>
      <c r="AA118" s="6"/>
    </row>
    <row r="119" spans="1:27" ht="15" customHeight="1">
      <c r="A119" s="70" t="s">
        <v>496</v>
      </c>
      <c r="B119" s="14" t="s">
        <v>497</v>
      </c>
      <c r="C119" s="1" t="s">
        <v>22</v>
      </c>
      <c r="D119" s="1" t="s">
        <v>828</v>
      </c>
      <c r="E119" s="45"/>
      <c r="F119" s="28"/>
      <c r="G119" s="28"/>
      <c r="H119" s="28"/>
      <c r="I119" s="28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6"/>
      <c r="U119" s="64"/>
      <c r="V119" s="43">
        <v>270134.21499999997</v>
      </c>
      <c r="W119" s="43"/>
      <c r="X119" s="45"/>
      <c r="Y119" s="45"/>
      <c r="Z119" s="35">
        <f t="shared" si="1"/>
        <v>270134.21499999997</v>
      </c>
      <c r="AA119" s="6"/>
    </row>
    <row r="120" spans="1:27" ht="15" customHeight="1">
      <c r="A120" s="70" t="s">
        <v>481</v>
      </c>
      <c r="B120" s="14" t="s">
        <v>482</v>
      </c>
      <c r="C120" s="14" t="s">
        <v>9</v>
      </c>
      <c r="D120" s="14" t="s">
        <v>828</v>
      </c>
      <c r="E120" s="45"/>
      <c r="F120" s="28"/>
      <c r="G120" s="28"/>
      <c r="H120" s="28"/>
      <c r="I120" s="28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6"/>
      <c r="U120" s="63">
        <v>266.85579455374534</v>
      </c>
      <c r="V120" s="43"/>
      <c r="W120" s="43"/>
      <c r="X120" s="45"/>
      <c r="Y120" s="45"/>
      <c r="Z120" s="35">
        <f t="shared" si="1"/>
        <v>266.85579455374534</v>
      </c>
      <c r="AA120" s="6"/>
    </row>
    <row r="121" spans="1:27" ht="15" customHeight="1">
      <c r="A121" s="70" t="s">
        <v>483</v>
      </c>
      <c r="B121" s="14" t="s">
        <v>484</v>
      </c>
      <c r="C121" s="1" t="s">
        <v>661</v>
      </c>
      <c r="D121" s="1" t="s">
        <v>828</v>
      </c>
      <c r="E121" s="45"/>
      <c r="F121" s="28"/>
      <c r="G121" s="28"/>
      <c r="H121" s="28"/>
      <c r="I121" s="28"/>
      <c r="J121" s="45"/>
      <c r="K121" s="36">
        <v>39668</v>
      </c>
      <c r="L121" s="36"/>
      <c r="M121" s="36">
        <f>257011+118824+260794+296082+81893</f>
        <v>1014604</v>
      </c>
      <c r="N121" s="36"/>
      <c r="O121" s="36">
        <f>21450+27400+34250+36000+13200+13100</f>
        <v>145400</v>
      </c>
      <c r="P121" s="36"/>
      <c r="Q121" s="36"/>
      <c r="R121" s="36">
        <v>53907</v>
      </c>
      <c r="S121" s="36"/>
      <c r="T121" s="27"/>
      <c r="U121" s="63">
        <v>4144221.9395861891</v>
      </c>
      <c r="V121" s="43">
        <v>6917399.9780000011</v>
      </c>
      <c r="W121" s="43"/>
      <c r="X121" s="45"/>
      <c r="Y121" s="28"/>
      <c r="Z121" s="35">
        <f t="shared" si="1"/>
        <v>12315200.917586189</v>
      </c>
      <c r="AA121" s="6"/>
    </row>
    <row r="122" spans="1:27" ht="15" customHeight="1">
      <c r="A122" s="70" t="s">
        <v>631</v>
      </c>
      <c r="B122" s="14" t="s">
        <v>729</v>
      </c>
      <c r="C122" s="14" t="s">
        <v>8</v>
      </c>
      <c r="D122" s="14" t="s">
        <v>828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6"/>
      <c r="U122" s="39"/>
      <c r="V122" s="43">
        <v>14549.3</v>
      </c>
      <c r="W122" s="43"/>
      <c r="X122" s="28"/>
      <c r="Y122" s="28"/>
      <c r="Z122" s="35">
        <f t="shared" si="1"/>
        <v>14549.3</v>
      </c>
      <c r="AA122" s="6"/>
    </row>
    <row r="123" spans="1:27" ht="15" customHeight="1">
      <c r="A123" s="70" t="s">
        <v>485</v>
      </c>
      <c r="B123" s="14" t="s">
        <v>512</v>
      </c>
      <c r="C123" s="1" t="s">
        <v>9</v>
      </c>
      <c r="D123" s="1" t="s">
        <v>828</v>
      </c>
      <c r="E123" s="45"/>
      <c r="F123" s="28"/>
      <c r="G123" s="28"/>
      <c r="H123" s="28"/>
      <c r="I123" s="28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6"/>
      <c r="U123" s="63">
        <v>5034.0618589181677</v>
      </c>
      <c r="V123" s="43">
        <v>647208.92800000007</v>
      </c>
      <c r="W123" s="43"/>
      <c r="X123" s="45"/>
      <c r="Y123" s="45"/>
      <c r="Z123" s="35">
        <f t="shared" si="1"/>
        <v>652242.98985891824</v>
      </c>
      <c r="AA123" s="6"/>
    </row>
    <row r="124" spans="1:27" ht="15" customHeight="1">
      <c r="A124" s="70" t="s">
        <v>632</v>
      </c>
      <c r="B124" s="14" t="s">
        <v>633</v>
      </c>
      <c r="C124" s="1" t="s">
        <v>22</v>
      </c>
      <c r="D124" s="1" t="s">
        <v>828</v>
      </c>
      <c r="E124" s="45"/>
      <c r="F124" s="28"/>
      <c r="G124" s="28"/>
      <c r="H124" s="28"/>
      <c r="I124" s="28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6"/>
      <c r="U124" s="64"/>
      <c r="V124" s="43">
        <v>24172.534</v>
      </c>
      <c r="W124" s="43"/>
      <c r="X124" s="45"/>
      <c r="Y124" s="45"/>
      <c r="Z124" s="35">
        <f t="shared" si="1"/>
        <v>24172.534</v>
      </c>
      <c r="AA124" s="6"/>
    </row>
    <row r="125" spans="1:27" ht="15" customHeight="1">
      <c r="A125" s="72" t="s">
        <v>486</v>
      </c>
      <c r="B125" s="14" t="s">
        <v>730</v>
      </c>
      <c r="C125" s="14" t="s">
        <v>22</v>
      </c>
      <c r="D125" s="14" t="s">
        <v>828</v>
      </c>
      <c r="V125" s="43">
        <v>29328.006000000001</v>
      </c>
      <c r="Z125" s="35">
        <f t="shared" si="1"/>
        <v>29328.006000000001</v>
      </c>
    </row>
    <row r="126" spans="1:27" ht="15" customHeight="1">
      <c r="A126" s="70" t="s">
        <v>487</v>
      </c>
      <c r="B126" s="14" t="s">
        <v>488</v>
      </c>
      <c r="C126" s="1" t="s">
        <v>8</v>
      </c>
      <c r="D126" s="14" t="s">
        <v>828</v>
      </c>
      <c r="E126" s="45"/>
      <c r="F126" s="28"/>
      <c r="G126" s="28"/>
      <c r="H126" s="28"/>
      <c r="I126" s="28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6"/>
      <c r="U126" s="64"/>
      <c r="V126" s="43">
        <v>51447.804000000004</v>
      </c>
      <c r="W126" s="43"/>
      <c r="X126" s="45"/>
      <c r="Y126" s="45"/>
      <c r="Z126" s="35">
        <f t="shared" si="1"/>
        <v>51447.804000000004</v>
      </c>
      <c r="AA126" s="6"/>
    </row>
    <row r="127" spans="1:27" ht="15" customHeight="1">
      <c r="A127" s="70" t="s">
        <v>489</v>
      </c>
      <c r="B127" s="14" t="s">
        <v>708</v>
      </c>
      <c r="C127" s="1" t="s">
        <v>9</v>
      </c>
      <c r="D127" s="14" t="s">
        <v>828</v>
      </c>
      <c r="E127" s="45"/>
      <c r="F127" s="28"/>
      <c r="G127" s="28"/>
      <c r="H127" s="28"/>
      <c r="I127" s="28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6"/>
      <c r="U127" s="63">
        <v>115136.89709971266</v>
      </c>
      <c r="V127" s="43">
        <v>284755.08900000004</v>
      </c>
      <c r="W127" s="43"/>
      <c r="X127" s="45"/>
      <c r="Y127" s="45"/>
      <c r="Z127" s="35">
        <f t="shared" si="1"/>
        <v>399891.98609971267</v>
      </c>
      <c r="AA127" s="6"/>
    </row>
    <row r="128" spans="1:27" ht="15" customHeight="1">
      <c r="A128" s="70" t="s">
        <v>637</v>
      </c>
      <c r="B128" s="14" t="s">
        <v>638</v>
      </c>
      <c r="C128" s="1" t="s">
        <v>22</v>
      </c>
      <c r="D128" s="14" t="s">
        <v>828</v>
      </c>
      <c r="E128" s="45"/>
      <c r="F128" s="28"/>
      <c r="G128" s="28"/>
      <c r="H128" s="28"/>
      <c r="I128" s="28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6"/>
      <c r="U128" s="64"/>
      <c r="V128" s="43">
        <v>11841.8</v>
      </c>
      <c r="W128" s="43"/>
      <c r="X128" s="45"/>
      <c r="Y128" s="45"/>
      <c r="Z128" s="35">
        <f t="shared" si="1"/>
        <v>11841.8</v>
      </c>
      <c r="AA128" s="6"/>
    </row>
    <row r="129" spans="1:27" ht="15" customHeight="1">
      <c r="A129" s="70" t="s">
        <v>490</v>
      </c>
      <c r="B129" s="14" t="s">
        <v>491</v>
      </c>
      <c r="C129" s="14" t="s">
        <v>9</v>
      </c>
      <c r="D129" s="14" t="s">
        <v>828</v>
      </c>
      <c r="E129" s="45"/>
      <c r="F129" s="28"/>
      <c r="G129" s="28"/>
      <c r="H129" s="28"/>
      <c r="I129" s="28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6"/>
      <c r="U129" s="63">
        <v>3287.4654736755379</v>
      </c>
      <c r="V129" s="43"/>
      <c r="W129" s="43"/>
      <c r="X129" s="45"/>
      <c r="Y129" s="45"/>
      <c r="Z129" s="35">
        <f t="shared" si="1"/>
        <v>3287.4654736755379</v>
      </c>
      <c r="AA129" s="6"/>
    </row>
    <row r="130" spans="1:27" ht="15" customHeight="1">
      <c r="A130" s="70" t="s">
        <v>492</v>
      </c>
      <c r="B130" s="14" t="s">
        <v>513</v>
      </c>
      <c r="C130" s="1" t="s">
        <v>9</v>
      </c>
      <c r="D130" s="14" t="s">
        <v>828</v>
      </c>
      <c r="E130" s="45"/>
      <c r="F130" s="28"/>
      <c r="G130" s="28"/>
      <c r="H130" s="28"/>
      <c r="I130" s="28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6"/>
      <c r="U130" s="63">
        <v>90362.018738916639</v>
      </c>
      <c r="V130" s="43">
        <v>1247572.767</v>
      </c>
      <c r="W130" s="43"/>
      <c r="X130" s="45"/>
      <c r="Y130" s="45"/>
      <c r="Z130" s="35">
        <f t="shared" ref="Z130:Z193" si="2">SUM(E130:Y130)</f>
        <v>1337934.7857389166</v>
      </c>
      <c r="AA130" s="6"/>
    </row>
    <row r="131" spans="1:27" ht="15" customHeight="1">
      <c r="A131" s="70" t="s">
        <v>493</v>
      </c>
      <c r="B131" s="14" t="s">
        <v>514</v>
      </c>
      <c r="C131" s="1" t="s">
        <v>9</v>
      </c>
      <c r="D131" s="14" t="s">
        <v>828</v>
      </c>
      <c r="E131" s="45"/>
      <c r="F131" s="28"/>
      <c r="G131" s="28"/>
      <c r="H131" s="28"/>
      <c r="I131" s="28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6"/>
      <c r="U131" s="63">
        <v>4548.0434022935251</v>
      </c>
      <c r="V131" s="43">
        <v>496695.08400000003</v>
      </c>
      <c r="W131" s="43"/>
      <c r="X131" s="45"/>
      <c r="Y131" s="45"/>
      <c r="Z131" s="35">
        <f t="shared" si="2"/>
        <v>501243.12740229355</v>
      </c>
      <c r="AA131" s="6"/>
    </row>
    <row r="132" spans="1:27" ht="15" customHeight="1">
      <c r="A132" s="70" t="s">
        <v>494</v>
      </c>
      <c r="B132" s="14" t="s">
        <v>495</v>
      </c>
      <c r="C132" s="1" t="s">
        <v>9</v>
      </c>
      <c r="D132" s="14" t="s">
        <v>828</v>
      </c>
      <c r="E132" s="45"/>
      <c r="F132" s="28"/>
      <c r="G132" s="28"/>
      <c r="H132" s="28"/>
      <c r="I132" s="28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6"/>
      <c r="U132" s="63">
        <v>47131.422264674213</v>
      </c>
      <c r="V132" s="43">
        <v>71291.325000000012</v>
      </c>
      <c r="W132" s="43"/>
      <c r="X132" s="45"/>
      <c r="Y132" s="45"/>
      <c r="Z132" s="35">
        <f t="shared" si="2"/>
        <v>118422.74726467422</v>
      </c>
      <c r="AA132" s="6"/>
    </row>
    <row r="133" spans="1:27" ht="15" customHeight="1">
      <c r="A133" s="70" t="s">
        <v>575</v>
      </c>
      <c r="B133" s="14" t="s">
        <v>576</v>
      </c>
      <c r="C133" s="77" t="s">
        <v>9</v>
      </c>
      <c r="D133" s="14" t="s">
        <v>829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6"/>
      <c r="U133" s="39"/>
      <c r="V133" s="43">
        <v>35408.339999999997</v>
      </c>
      <c r="W133" s="43"/>
      <c r="X133" s="28"/>
      <c r="Y133" s="28"/>
      <c r="Z133" s="35">
        <f t="shared" si="2"/>
        <v>35408.339999999997</v>
      </c>
      <c r="AA133" s="6"/>
    </row>
    <row r="134" spans="1:27" ht="15" customHeight="1">
      <c r="A134" s="70" t="s">
        <v>73</v>
      </c>
      <c r="B134" s="14" t="s">
        <v>74</v>
      </c>
      <c r="C134" s="14" t="s">
        <v>661</v>
      </c>
      <c r="D134" s="14" t="s">
        <v>829</v>
      </c>
      <c r="E134" s="28"/>
      <c r="F134" s="28"/>
      <c r="G134" s="28"/>
      <c r="H134" s="28"/>
      <c r="I134" s="28"/>
      <c r="J134" s="39"/>
      <c r="K134" s="36"/>
      <c r="L134" s="36"/>
      <c r="M134" s="36"/>
      <c r="N134" s="36"/>
      <c r="O134" s="36">
        <v>47060</v>
      </c>
      <c r="P134" s="36"/>
      <c r="Q134" s="36"/>
      <c r="R134" s="36"/>
      <c r="S134" s="36"/>
      <c r="T134" s="27"/>
      <c r="U134" s="63">
        <v>1121132.8768376457</v>
      </c>
      <c r="V134" s="43">
        <v>2051449.946</v>
      </c>
      <c r="W134" s="43"/>
      <c r="X134" s="28"/>
      <c r="Y134" s="28"/>
      <c r="Z134" s="35">
        <f t="shared" si="2"/>
        <v>3219642.8228376457</v>
      </c>
      <c r="AA134" s="6"/>
    </row>
    <row r="135" spans="1:27" ht="15" customHeight="1">
      <c r="A135" s="70" t="s">
        <v>75</v>
      </c>
      <c r="B135" s="14" t="s">
        <v>76</v>
      </c>
      <c r="C135" s="14" t="s">
        <v>5</v>
      </c>
      <c r="D135" s="14" t="s">
        <v>829</v>
      </c>
      <c r="E135" s="28"/>
      <c r="F135" s="28"/>
      <c r="G135" s="28"/>
      <c r="H135" s="28"/>
      <c r="I135" s="28"/>
      <c r="J135" s="28"/>
      <c r="K135" s="36"/>
      <c r="L135" s="36"/>
      <c r="M135" s="36"/>
      <c r="N135" s="36"/>
      <c r="O135" s="40"/>
      <c r="P135" s="36"/>
      <c r="Q135" s="36"/>
      <c r="R135" s="36"/>
      <c r="S135" s="36"/>
      <c r="T135" s="27"/>
      <c r="U135" s="63">
        <v>503809.61951976718</v>
      </c>
      <c r="V135" s="43">
        <v>426002.03</v>
      </c>
      <c r="W135" s="43"/>
      <c r="X135" s="28"/>
      <c r="Y135" s="28"/>
      <c r="Z135" s="35">
        <f t="shared" si="2"/>
        <v>929811.64951976715</v>
      </c>
      <c r="AA135" s="6"/>
    </row>
    <row r="136" spans="1:27" ht="15" customHeight="1">
      <c r="A136" s="70" t="s">
        <v>152</v>
      </c>
      <c r="B136" s="14" t="s">
        <v>153</v>
      </c>
      <c r="C136" s="14" t="s">
        <v>661</v>
      </c>
      <c r="D136" s="14" t="s">
        <v>829</v>
      </c>
      <c r="E136" s="28"/>
      <c r="F136" s="28"/>
      <c r="G136" s="28"/>
      <c r="H136" s="28"/>
      <c r="I136" s="28"/>
      <c r="J136" s="28"/>
      <c r="K136" s="36"/>
      <c r="L136" s="36">
        <v>22752</v>
      </c>
      <c r="M136" s="36">
        <f>102673+45200</f>
        <v>147873</v>
      </c>
      <c r="N136" s="36"/>
      <c r="O136" s="36"/>
      <c r="P136" s="36"/>
      <c r="Q136" s="36"/>
      <c r="R136" s="36"/>
      <c r="S136" s="36"/>
      <c r="T136" s="27"/>
      <c r="U136" s="63">
        <v>837452.33922192431</v>
      </c>
      <c r="V136" s="43">
        <v>3020070.3079999997</v>
      </c>
      <c r="W136" s="43"/>
      <c r="X136" s="28"/>
      <c r="Y136" s="28"/>
      <c r="Z136" s="35">
        <f t="shared" si="2"/>
        <v>4028147.6472219238</v>
      </c>
      <c r="AA136" s="6"/>
    </row>
    <row r="137" spans="1:27" ht="15" customHeight="1">
      <c r="A137" s="70" t="s">
        <v>154</v>
      </c>
      <c r="B137" s="14" t="s">
        <v>155</v>
      </c>
      <c r="C137" s="1" t="s">
        <v>9</v>
      </c>
      <c r="D137" s="1" t="s">
        <v>829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6"/>
      <c r="U137" s="63"/>
      <c r="V137" s="43">
        <v>29098.5</v>
      </c>
      <c r="W137" s="43"/>
      <c r="X137" s="28"/>
      <c r="Y137" s="28"/>
      <c r="Z137" s="35">
        <f t="shared" si="2"/>
        <v>29098.5</v>
      </c>
      <c r="AA137" s="6"/>
    </row>
    <row r="138" spans="1:27" ht="15" customHeight="1">
      <c r="A138" s="70" t="s">
        <v>156</v>
      </c>
      <c r="B138" s="14" t="s">
        <v>157</v>
      </c>
      <c r="C138" s="14" t="s">
        <v>9</v>
      </c>
      <c r="D138" s="14" t="s">
        <v>829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6"/>
      <c r="U138" s="63">
        <v>4738.3462500678597</v>
      </c>
      <c r="V138" s="43"/>
      <c r="W138" s="43"/>
      <c r="X138" s="28"/>
      <c r="Y138" s="28"/>
      <c r="Z138" s="35">
        <f t="shared" si="2"/>
        <v>4738.3462500678597</v>
      </c>
      <c r="AA138" s="6"/>
    </row>
    <row r="139" spans="1:27" ht="15" customHeight="1">
      <c r="A139" s="70" t="s">
        <v>158</v>
      </c>
      <c r="B139" s="14" t="s">
        <v>159</v>
      </c>
      <c r="C139" s="14" t="s">
        <v>9</v>
      </c>
      <c r="D139" s="14" t="s">
        <v>829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6"/>
      <c r="U139" s="63"/>
      <c r="V139" s="43">
        <v>72041.89</v>
      </c>
      <c r="W139" s="43"/>
      <c r="X139" s="28"/>
      <c r="Y139" s="28"/>
      <c r="Z139" s="35">
        <f t="shared" si="2"/>
        <v>72041.89</v>
      </c>
      <c r="AA139" s="6"/>
    </row>
    <row r="140" spans="1:27" ht="15" customHeight="1">
      <c r="A140" s="70" t="s">
        <v>77</v>
      </c>
      <c r="B140" s="14" t="s">
        <v>78</v>
      </c>
      <c r="C140" s="14" t="s">
        <v>9</v>
      </c>
      <c r="D140" s="14" t="s">
        <v>829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6"/>
      <c r="U140" s="63">
        <v>8179.4546019322661</v>
      </c>
      <c r="V140" s="43">
        <v>281506.84999999998</v>
      </c>
      <c r="W140" s="43"/>
      <c r="X140" s="28"/>
      <c r="Y140" s="28"/>
      <c r="Z140" s="35">
        <f t="shared" si="2"/>
        <v>289686.30460193224</v>
      </c>
      <c r="AA140" s="6"/>
    </row>
    <row r="141" spans="1:27" ht="15" customHeight="1">
      <c r="A141" s="70" t="s">
        <v>160</v>
      </c>
      <c r="B141" s="14" t="s">
        <v>820</v>
      </c>
      <c r="C141" s="1" t="s">
        <v>9</v>
      </c>
      <c r="D141" s="1" t="s">
        <v>829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6"/>
      <c r="U141" s="63">
        <v>7408.1848972843673</v>
      </c>
      <c r="V141" s="43">
        <v>313209.51</v>
      </c>
      <c r="W141" s="43"/>
      <c r="X141" s="28"/>
      <c r="Y141" s="28"/>
      <c r="Z141" s="35">
        <f t="shared" si="2"/>
        <v>320617.69489728438</v>
      </c>
      <c r="AA141" s="6"/>
    </row>
    <row r="142" spans="1:27" ht="15" customHeight="1">
      <c r="A142" s="70" t="s">
        <v>79</v>
      </c>
      <c r="B142" s="14" t="s">
        <v>80</v>
      </c>
      <c r="C142" s="14" t="s">
        <v>9</v>
      </c>
      <c r="D142" s="14" t="s">
        <v>829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6"/>
      <c r="U142" s="63"/>
      <c r="V142" s="43">
        <v>108016.79</v>
      </c>
      <c r="W142" s="43"/>
      <c r="X142" s="28"/>
      <c r="Y142" s="28"/>
      <c r="Z142" s="35">
        <f t="shared" si="2"/>
        <v>108016.79</v>
      </c>
      <c r="AA142" s="6"/>
    </row>
    <row r="143" spans="1:27" ht="14.25" customHeight="1">
      <c r="A143" s="70" t="s">
        <v>634</v>
      </c>
      <c r="B143" s="14" t="s">
        <v>732</v>
      </c>
      <c r="C143" s="14" t="s">
        <v>22</v>
      </c>
      <c r="D143" s="1" t="s">
        <v>829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6"/>
      <c r="U143" s="39"/>
      <c r="V143" s="43">
        <v>199095</v>
      </c>
      <c r="W143" s="43"/>
      <c r="X143" s="28"/>
      <c r="Y143" s="28"/>
      <c r="Z143" s="35">
        <f t="shared" si="2"/>
        <v>199095</v>
      </c>
      <c r="AA143" s="6"/>
    </row>
    <row r="144" spans="1:27" ht="15" customHeight="1">
      <c r="A144" s="70" t="s">
        <v>81</v>
      </c>
      <c r="B144" s="14" t="s">
        <v>82</v>
      </c>
      <c r="C144" s="1" t="s">
        <v>9</v>
      </c>
      <c r="D144" s="1" t="s">
        <v>829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6"/>
      <c r="U144" s="63">
        <v>5911.5313268194841</v>
      </c>
      <c r="V144" s="43">
        <v>103289.59599999999</v>
      </c>
      <c r="W144" s="43"/>
      <c r="X144" s="28"/>
      <c r="Y144" s="28"/>
      <c r="Z144" s="35">
        <f t="shared" si="2"/>
        <v>109201.12732681948</v>
      </c>
      <c r="AA144" s="6"/>
    </row>
    <row r="145" spans="1:28" ht="15" customHeight="1">
      <c r="A145" s="70" t="s">
        <v>83</v>
      </c>
      <c r="B145" s="14" t="s">
        <v>84</v>
      </c>
      <c r="C145" s="1" t="s">
        <v>9</v>
      </c>
      <c r="D145" s="1" t="s">
        <v>829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6"/>
      <c r="U145" s="63">
        <v>1110.8485868406528</v>
      </c>
      <c r="V145" s="43">
        <v>17462.147000000001</v>
      </c>
      <c r="W145" s="43"/>
      <c r="X145" s="28"/>
      <c r="Y145" s="28"/>
      <c r="Z145" s="35">
        <f t="shared" si="2"/>
        <v>18572.995586840654</v>
      </c>
      <c r="AA145" s="6"/>
    </row>
    <row r="146" spans="1:28" ht="15" customHeight="1">
      <c r="A146" s="70" t="s">
        <v>85</v>
      </c>
      <c r="B146" s="14" t="s">
        <v>86</v>
      </c>
      <c r="C146" s="14" t="s">
        <v>9</v>
      </c>
      <c r="D146" s="14" t="s">
        <v>829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6"/>
      <c r="U146" s="63">
        <v>9611.8316844862438</v>
      </c>
      <c r="V146" s="43">
        <v>162750.89000000001</v>
      </c>
      <c r="W146" s="43"/>
      <c r="X146" s="28"/>
      <c r="Y146" s="28"/>
      <c r="Z146" s="35">
        <f t="shared" si="2"/>
        <v>172362.72168448626</v>
      </c>
      <c r="AA146" s="6"/>
    </row>
    <row r="147" spans="1:28" ht="15" customHeight="1">
      <c r="A147" s="70" t="s">
        <v>161</v>
      </c>
      <c r="B147" s="14" t="s">
        <v>162</v>
      </c>
      <c r="C147" s="1" t="s">
        <v>9</v>
      </c>
      <c r="D147" s="1" t="s">
        <v>829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6"/>
      <c r="U147" s="63">
        <v>49280.068098565098</v>
      </c>
      <c r="V147" s="43">
        <v>430657.81999999995</v>
      </c>
      <c r="W147" s="43"/>
      <c r="X147" s="28"/>
      <c r="Y147" s="28"/>
      <c r="Z147" s="35">
        <f t="shared" si="2"/>
        <v>479937.88809856505</v>
      </c>
      <c r="AA147" s="6"/>
    </row>
    <row r="148" spans="1:28" ht="15" customHeight="1">
      <c r="A148" s="70">
        <v>350000071</v>
      </c>
      <c r="B148" s="14" t="s">
        <v>766</v>
      </c>
      <c r="C148" s="77" t="s">
        <v>8</v>
      </c>
      <c r="D148" s="1" t="s">
        <v>89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6"/>
      <c r="U148" s="39">
        <v>107.61890222406343</v>
      </c>
      <c r="V148" s="43"/>
      <c r="W148" s="43"/>
      <c r="X148" s="28"/>
      <c r="Y148" s="28"/>
      <c r="Z148" s="35">
        <f t="shared" si="2"/>
        <v>107.61890222406343</v>
      </c>
      <c r="AA148" s="6"/>
    </row>
    <row r="149" spans="1:28" ht="15" customHeight="1">
      <c r="A149" s="70" t="s">
        <v>87</v>
      </c>
      <c r="B149" s="14" t="s">
        <v>88</v>
      </c>
      <c r="C149" s="1" t="s">
        <v>9</v>
      </c>
      <c r="D149" s="1" t="s">
        <v>89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6"/>
      <c r="U149" s="63">
        <v>37027.328664674016</v>
      </c>
      <c r="V149" s="43">
        <v>761478.44699999993</v>
      </c>
      <c r="W149" s="43"/>
      <c r="X149" s="28"/>
      <c r="Y149" s="28"/>
      <c r="Z149" s="35">
        <f t="shared" si="2"/>
        <v>798505.77566467389</v>
      </c>
      <c r="AA149" s="6"/>
    </row>
    <row r="150" spans="1:28" ht="15" customHeight="1">
      <c r="A150" s="70" t="s">
        <v>90</v>
      </c>
      <c r="B150" s="14" t="s">
        <v>91</v>
      </c>
      <c r="C150" s="14" t="s">
        <v>9</v>
      </c>
      <c r="D150" s="14" t="s">
        <v>89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6"/>
      <c r="U150" s="63">
        <v>570.63045830433634</v>
      </c>
      <c r="V150" s="43">
        <v>20471.07</v>
      </c>
      <c r="W150" s="43"/>
      <c r="X150" s="28"/>
      <c r="Y150" s="28"/>
      <c r="Z150" s="35">
        <f t="shared" si="2"/>
        <v>21041.700458304334</v>
      </c>
      <c r="AA150" s="6"/>
    </row>
    <row r="151" spans="1:28" ht="15" customHeight="1">
      <c r="A151" s="70" t="s">
        <v>92</v>
      </c>
      <c r="B151" s="14" t="s">
        <v>93</v>
      </c>
      <c r="C151" s="1" t="s">
        <v>9</v>
      </c>
      <c r="D151" s="1" t="s">
        <v>89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6"/>
      <c r="U151" s="63">
        <v>796.88042949166959</v>
      </c>
      <c r="V151" s="43"/>
      <c r="W151" s="43"/>
      <c r="X151" s="28"/>
      <c r="Y151" s="28"/>
      <c r="Z151" s="35">
        <f t="shared" si="2"/>
        <v>796.88042949166959</v>
      </c>
      <c r="AA151" s="6"/>
    </row>
    <row r="152" spans="1:28" ht="15" customHeight="1">
      <c r="A152" s="70" t="s">
        <v>94</v>
      </c>
      <c r="B152" s="14" t="s">
        <v>666</v>
      </c>
      <c r="C152" s="1" t="s">
        <v>661</v>
      </c>
      <c r="D152" s="1" t="s">
        <v>89</v>
      </c>
      <c r="E152" s="28"/>
      <c r="F152" s="28"/>
      <c r="G152" s="28"/>
      <c r="H152" s="28"/>
      <c r="I152" s="28"/>
      <c r="J152" s="39"/>
      <c r="K152" s="36"/>
      <c r="L152" s="36"/>
      <c r="M152" s="36">
        <v>88361</v>
      </c>
      <c r="N152" s="36"/>
      <c r="O152" s="36">
        <v>39600</v>
      </c>
      <c r="P152" s="36"/>
      <c r="Q152" s="36"/>
      <c r="R152" s="36"/>
      <c r="S152" s="36"/>
      <c r="T152" s="27"/>
      <c r="U152" s="63">
        <v>1186603.1388734293</v>
      </c>
      <c r="V152" s="43">
        <v>1837203.949</v>
      </c>
      <c r="W152" s="43"/>
      <c r="X152" s="28"/>
      <c r="Y152" s="28"/>
      <c r="Z152" s="35">
        <f t="shared" si="2"/>
        <v>3151768.0878734291</v>
      </c>
      <c r="AA152" s="6"/>
    </row>
    <row r="153" spans="1:28" ht="15" customHeight="1">
      <c r="A153" s="70" t="s">
        <v>584</v>
      </c>
      <c r="B153" s="14" t="s">
        <v>585</v>
      </c>
      <c r="C153" s="14" t="s">
        <v>9</v>
      </c>
      <c r="D153" s="1" t="s">
        <v>89</v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6"/>
      <c r="U153" s="63"/>
      <c r="V153" s="43">
        <v>824.95799999999997</v>
      </c>
      <c r="W153" s="43"/>
      <c r="X153" s="28"/>
      <c r="Y153" s="28"/>
      <c r="Z153" s="35">
        <f t="shared" si="2"/>
        <v>824.95799999999997</v>
      </c>
      <c r="AA153" s="6"/>
    </row>
    <row r="154" spans="1:28" ht="15" customHeight="1">
      <c r="A154" s="70" t="s">
        <v>734</v>
      </c>
      <c r="B154" s="14" t="s">
        <v>733</v>
      </c>
      <c r="C154" s="14" t="s">
        <v>22</v>
      </c>
      <c r="D154" s="14" t="s">
        <v>89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6"/>
      <c r="U154" s="39"/>
      <c r="V154" s="43">
        <v>249083.85</v>
      </c>
      <c r="W154" s="43"/>
      <c r="X154" s="28"/>
      <c r="Y154" s="28"/>
      <c r="Z154" s="35">
        <f t="shared" si="2"/>
        <v>249083.85</v>
      </c>
      <c r="AA154" s="6"/>
    </row>
    <row r="155" spans="1:28" ht="15" customHeight="1">
      <c r="A155" s="70" t="s">
        <v>586</v>
      </c>
      <c r="B155" s="14" t="s">
        <v>587</v>
      </c>
      <c r="C155" s="1" t="s">
        <v>22</v>
      </c>
      <c r="D155" s="1" t="s">
        <v>89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6"/>
      <c r="U155" s="39"/>
      <c r="V155" s="43">
        <v>34049.07</v>
      </c>
      <c r="W155" s="43"/>
      <c r="X155" s="28"/>
      <c r="Y155" s="28"/>
      <c r="Z155" s="35">
        <f t="shared" si="2"/>
        <v>34049.07</v>
      </c>
      <c r="AA155" s="6"/>
    </row>
    <row r="156" spans="1:28" ht="15" customHeight="1">
      <c r="A156" s="70" t="s">
        <v>95</v>
      </c>
      <c r="B156" s="14" t="s">
        <v>96</v>
      </c>
      <c r="C156" s="14" t="s">
        <v>9</v>
      </c>
      <c r="D156" s="14" t="s">
        <v>89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6"/>
      <c r="U156" s="63">
        <v>1301.437887360767</v>
      </c>
      <c r="V156" s="43"/>
      <c r="W156" s="43"/>
      <c r="X156" s="28"/>
      <c r="Y156" s="28"/>
      <c r="Z156" s="35">
        <f t="shared" si="2"/>
        <v>1301.437887360767</v>
      </c>
      <c r="AA156" s="6"/>
    </row>
    <row r="157" spans="1:28" ht="15" customHeight="1">
      <c r="A157" s="70" t="s">
        <v>97</v>
      </c>
      <c r="B157" s="14" t="s">
        <v>98</v>
      </c>
      <c r="C157" s="14" t="s">
        <v>9</v>
      </c>
      <c r="D157" s="14" t="s">
        <v>89</v>
      </c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6"/>
      <c r="U157" s="63">
        <v>39053.09427965471</v>
      </c>
      <c r="V157" s="43">
        <v>814298.74099999992</v>
      </c>
      <c r="W157" s="43"/>
      <c r="X157" s="28"/>
      <c r="Y157" s="28"/>
      <c r="Z157" s="35">
        <f t="shared" si="2"/>
        <v>853351.8352796546</v>
      </c>
      <c r="AA157" s="6"/>
    </row>
    <row r="158" spans="1:28" ht="15" customHeight="1">
      <c r="A158" s="70" t="s">
        <v>99</v>
      </c>
      <c r="B158" s="14" t="s">
        <v>100</v>
      </c>
      <c r="C158" s="14" t="s">
        <v>9</v>
      </c>
      <c r="D158" s="14" t="s">
        <v>89</v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6"/>
      <c r="U158" s="63">
        <v>34988.559223363227</v>
      </c>
      <c r="V158" s="43">
        <v>444721.64399999997</v>
      </c>
      <c r="W158" s="43"/>
      <c r="X158" s="28"/>
      <c r="Y158" s="28"/>
      <c r="Z158" s="35">
        <f t="shared" si="2"/>
        <v>479710.20322336321</v>
      </c>
      <c r="AA158" s="6"/>
    </row>
    <row r="159" spans="1:28" ht="15" customHeight="1">
      <c r="A159" s="70" t="s">
        <v>588</v>
      </c>
      <c r="B159" s="14" t="s">
        <v>589</v>
      </c>
      <c r="C159" s="1" t="s">
        <v>22</v>
      </c>
      <c r="D159" s="1" t="s">
        <v>89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6"/>
      <c r="U159" s="39"/>
      <c r="V159" s="43">
        <v>79439.100000000006</v>
      </c>
      <c r="W159" s="43"/>
      <c r="X159" s="28"/>
      <c r="Y159" s="28"/>
      <c r="Z159" s="35">
        <f t="shared" si="2"/>
        <v>79439.100000000006</v>
      </c>
      <c r="AA159" s="6"/>
      <c r="AB159" s="11"/>
    </row>
    <row r="160" spans="1:28" ht="15" customHeight="1">
      <c r="A160" s="70" t="s">
        <v>101</v>
      </c>
      <c r="B160" s="14" t="s">
        <v>102</v>
      </c>
      <c r="C160" s="1" t="s">
        <v>9</v>
      </c>
      <c r="D160" s="1" t="s">
        <v>89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6"/>
      <c r="U160" s="63">
        <v>20508.677393052381</v>
      </c>
      <c r="V160" s="43">
        <v>393487.46299999999</v>
      </c>
      <c r="W160" s="43"/>
      <c r="X160" s="28"/>
      <c r="Y160" s="28"/>
      <c r="Z160" s="35">
        <f t="shared" si="2"/>
        <v>413996.14039305237</v>
      </c>
      <c r="AA160" s="6"/>
    </row>
    <row r="161" spans="1:28" ht="15" customHeight="1">
      <c r="A161" s="70" t="s">
        <v>103</v>
      </c>
      <c r="B161" s="14" t="s">
        <v>104</v>
      </c>
      <c r="C161" s="1" t="s">
        <v>9</v>
      </c>
      <c r="D161" s="1" t="s">
        <v>89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6"/>
      <c r="U161" s="63">
        <v>2935.2301535491952</v>
      </c>
      <c r="V161" s="43">
        <v>97188.7</v>
      </c>
      <c r="W161" s="43"/>
      <c r="X161" s="28"/>
      <c r="Y161" s="28"/>
      <c r="Z161" s="35">
        <f t="shared" si="2"/>
        <v>100123.9301535492</v>
      </c>
      <c r="AA161" s="6"/>
    </row>
    <row r="162" spans="1:28" ht="15" customHeight="1">
      <c r="A162" s="70" t="s">
        <v>105</v>
      </c>
      <c r="B162" s="14" t="s">
        <v>106</v>
      </c>
      <c r="C162" s="1" t="s">
        <v>9</v>
      </c>
      <c r="D162" s="1" t="s">
        <v>89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6"/>
      <c r="U162" s="63">
        <v>290.1392365729543</v>
      </c>
      <c r="V162" s="43"/>
      <c r="W162" s="43"/>
      <c r="X162" s="28"/>
      <c r="Y162" s="28"/>
      <c r="Z162" s="35">
        <f t="shared" si="2"/>
        <v>290.1392365729543</v>
      </c>
      <c r="AA162" s="6"/>
    </row>
    <row r="163" spans="1:28" ht="15" customHeight="1">
      <c r="A163" s="70" t="s">
        <v>117</v>
      </c>
      <c r="B163" s="14" t="s">
        <v>118</v>
      </c>
      <c r="C163" s="1" t="s">
        <v>22</v>
      </c>
      <c r="D163" s="1" t="s">
        <v>89</v>
      </c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6"/>
      <c r="U163" s="39"/>
      <c r="V163" s="43">
        <v>182914.4</v>
      </c>
      <c r="W163" s="43"/>
      <c r="X163" s="28"/>
      <c r="Y163" s="28"/>
      <c r="Z163" s="35">
        <f t="shared" si="2"/>
        <v>182914.4</v>
      </c>
      <c r="AA163" s="6"/>
    </row>
    <row r="164" spans="1:28" ht="15" customHeight="1">
      <c r="A164" s="70" t="s">
        <v>596</v>
      </c>
      <c r="B164" s="14" t="s">
        <v>597</v>
      </c>
      <c r="C164" s="1" t="s">
        <v>22</v>
      </c>
      <c r="D164" s="1" t="s">
        <v>89</v>
      </c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6"/>
      <c r="U164" s="39"/>
      <c r="V164" s="43">
        <v>195178.2</v>
      </c>
      <c r="W164" s="43"/>
      <c r="X164" s="28"/>
      <c r="Y164" s="28"/>
      <c r="Z164" s="35">
        <f t="shared" si="2"/>
        <v>195178.2</v>
      </c>
      <c r="AA164" s="6"/>
    </row>
    <row r="165" spans="1:28" ht="15" customHeight="1">
      <c r="A165" s="70" t="s">
        <v>107</v>
      </c>
      <c r="B165" s="14" t="s">
        <v>108</v>
      </c>
      <c r="C165" s="1" t="s">
        <v>5</v>
      </c>
      <c r="D165" s="1" t="s">
        <v>89</v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6"/>
      <c r="U165" s="63">
        <v>2056.9471404243573</v>
      </c>
      <c r="V165" s="43">
        <v>1125434.9180000001</v>
      </c>
      <c r="W165" s="43"/>
      <c r="X165" s="28"/>
      <c r="Y165" s="28"/>
      <c r="Z165" s="35">
        <f t="shared" si="2"/>
        <v>1127491.8651404243</v>
      </c>
      <c r="AA165" s="6"/>
    </row>
    <row r="166" spans="1:28" ht="15" customHeight="1">
      <c r="A166" s="70" t="s">
        <v>109</v>
      </c>
      <c r="B166" s="14" t="s">
        <v>110</v>
      </c>
      <c r="C166" s="14" t="s">
        <v>661</v>
      </c>
      <c r="D166" s="14" t="s">
        <v>89</v>
      </c>
      <c r="E166" s="28"/>
      <c r="F166" s="28"/>
      <c r="G166" s="28"/>
      <c r="H166" s="28"/>
      <c r="I166" s="28"/>
      <c r="J166" s="28"/>
      <c r="K166" s="36"/>
      <c r="L166" s="36"/>
      <c r="M166" s="36">
        <f>317368+171295+194414</f>
        <v>683077</v>
      </c>
      <c r="N166" s="36"/>
      <c r="O166" s="36"/>
      <c r="P166" s="36"/>
      <c r="Q166" s="36"/>
      <c r="R166" s="36"/>
      <c r="S166" s="36"/>
      <c r="T166" s="27"/>
      <c r="U166" s="65">
        <v>3234319.1726860041</v>
      </c>
      <c r="V166" s="43">
        <v>1311222.4309999999</v>
      </c>
      <c r="W166" s="43"/>
      <c r="X166" s="28"/>
      <c r="Y166" s="28"/>
      <c r="Z166" s="35">
        <f t="shared" si="2"/>
        <v>5228618.6036860039</v>
      </c>
      <c r="AA166" s="6"/>
    </row>
    <row r="167" spans="1:28" ht="15" customHeight="1">
      <c r="A167" s="70" t="s">
        <v>111</v>
      </c>
      <c r="B167" s="14" t="s">
        <v>112</v>
      </c>
      <c r="C167" s="14" t="s">
        <v>9</v>
      </c>
      <c r="D167" s="14" t="s">
        <v>89</v>
      </c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6"/>
      <c r="U167" s="63">
        <v>9333.7957001001578</v>
      </c>
      <c r="V167" s="43">
        <v>1084913.0759999999</v>
      </c>
      <c r="W167" s="43"/>
      <c r="X167" s="28"/>
      <c r="Y167" s="28"/>
      <c r="Z167" s="35">
        <f t="shared" si="2"/>
        <v>1094246.8717001001</v>
      </c>
      <c r="AA167" s="6"/>
    </row>
    <row r="168" spans="1:28" ht="15" customHeight="1">
      <c r="A168" s="70" t="s">
        <v>612</v>
      </c>
      <c r="B168" s="14" t="s">
        <v>613</v>
      </c>
      <c r="C168" s="1" t="s">
        <v>22</v>
      </c>
      <c r="D168" s="1" t="s">
        <v>89</v>
      </c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6"/>
      <c r="U168" s="39"/>
      <c r="V168" s="43">
        <v>157728.78000000003</v>
      </c>
      <c r="W168" s="43"/>
      <c r="X168" s="28"/>
      <c r="Y168" s="28"/>
      <c r="Z168" s="35">
        <f t="shared" si="2"/>
        <v>157728.78000000003</v>
      </c>
      <c r="AA168" s="6"/>
    </row>
    <row r="169" spans="1:28" ht="15" customHeight="1">
      <c r="A169" s="70" t="s">
        <v>113</v>
      </c>
      <c r="B169" s="14" t="s">
        <v>114</v>
      </c>
      <c r="C169" s="14" t="s">
        <v>9</v>
      </c>
      <c r="D169" s="14" t="s">
        <v>89</v>
      </c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6"/>
      <c r="U169" s="63">
        <v>12658.986219751461</v>
      </c>
      <c r="V169" s="43">
        <v>52086.403999999995</v>
      </c>
      <c r="W169" s="43"/>
      <c r="X169" s="28"/>
      <c r="Y169" s="28"/>
      <c r="Z169" s="35">
        <f t="shared" si="2"/>
        <v>64745.390219751454</v>
      </c>
      <c r="AA169" s="6"/>
    </row>
    <row r="170" spans="1:28" ht="15" customHeight="1">
      <c r="A170" s="70" t="s">
        <v>115</v>
      </c>
      <c r="B170" s="14" t="s">
        <v>116</v>
      </c>
      <c r="C170" s="14" t="s">
        <v>9</v>
      </c>
      <c r="D170" s="14" t="s">
        <v>89</v>
      </c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6"/>
      <c r="U170" s="63">
        <v>54126.996520713816</v>
      </c>
      <c r="V170" s="43">
        <v>223114.80900000001</v>
      </c>
      <c r="W170" s="43"/>
      <c r="X170" s="28"/>
      <c r="Y170" s="28"/>
      <c r="Z170" s="35">
        <f t="shared" si="2"/>
        <v>277241.80552071379</v>
      </c>
      <c r="AA170" s="6"/>
    </row>
    <row r="171" spans="1:28" ht="15" customHeight="1">
      <c r="A171" s="70" t="s">
        <v>119</v>
      </c>
      <c r="B171" s="14" t="s">
        <v>120</v>
      </c>
      <c r="C171" s="14" t="s">
        <v>9</v>
      </c>
      <c r="D171" s="14" t="s">
        <v>830</v>
      </c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6"/>
      <c r="U171" s="63">
        <v>15417.949032858422</v>
      </c>
      <c r="V171" s="43">
        <v>2769.29</v>
      </c>
      <c r="W171" s="43"/>
      <c r="X171" s="28"/>
      <c r="Y171" s="28"/>
      <c r="Z171" s="35">
        <f t="shared" si="2"/>
        <v>18187.239032858422</v>
      </c>
      <c r="AA171" s="6"/>
    </row>
    <row r="172" spans="1:28" ht="15" customHeight="1">
      <c r="A172" s="70" t="s">
        <v>735</v>
      </c>
      <c r="B172" s="14" t="s">
        <v>736</v>
      </c>
      <c r="C172" s="14" t="s">
        <v>22</v>
      </c>
      <c r="D172" s="14" t="s">
        <v>830</v>
      </c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6"/>
      <c r="U172" s="39"/>
      <c r="V172" s="43">
        <v>24151.766</v>
      </c>
      <c r="W172" s="43"/>
      <c r="X172" s="28"/>
      <c r="Y172" s="28"/>
      <c r="Z172" s="35">
        <f t="shared" si="2"/>
        <v>24151.766</v>
      </c>
      <c r="AA172" s="6"/>
    </row>
    <row r="173" spans="1:28" ht="15" customHeight="1">
      <c r="A173" s="70" t="s">
        <v>121</v>
      </c>
      <c r="B173" s="14" t="s">
        <v>122</v>
      </c>
      <c r="C173" s="14" t="s">
        <v>9</v>
      </c>
      <c r="D173" s="1" t="s">
        <v>830</v>
      </c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6"/>
      <c r="U173" s="63">
        <v>14331.625890848876</v>
      </c>
      <c r="V173" s="43">
        <v>471769.80999999994</v>
      </c>
      <c r="W173" s="43"/>
      <c r="X173" s="28"/>
      <c r="Y173" s="28"/>
      <c r="Z173" s="35">
        <f t="shared" si="2"/>
        <v>486101.43589084881</v>
      </c>
      <c r="AA173" s="6"/>
      <c r="AB173" s="11"/>
    </row>
    <row r="174" spans="1:28" ht="15" customHeight="1">
      <c r="A174" s="70" t="s">
        <v>123</v>
      </c>
      <c r="B174" s="14" t="s">
        <v>124</v>
      </c>
      <c r="C174" s="14" t="s">
        <v>9</v>
      </c>
      <c r="D174" s="1" t="s">
        <v>830</v>
      </c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6"/>
      <c r="U174" s="63">
        <v>2461.7198192462511</v>
      </c>
      <c r="V174" s="43">
        <v>86228.6</v>
      </c>
      <c r="W174" s="43"/>
      <c r="X174" s="28"/>
      <c r="Y174" s="28"/>
      <c r="Z174" s="35">
        <f t="shared" si="2"/>
        <v>88690.319819246259</v>
      </c>
      <c r="AA174" s="6"/>
      <c r="AB174" s="12"/>
    </row>
    <row r="175" spans="1:28" ht="15" customHeight="1">
      <c r="A175" s="70" t="s">
        <v>125</v>
      </c>
      <c r="B175" s="14" t="s">
        <v>126</v>
      </c>
      <c r="C175" s="14" t="s">
        <v>9</v>
      </c>
      <c r="D175" s="1" t="s">
        <v>830</v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6"/>
      <c r="U175" s="39"/>
      <c r="V175" s="43">
        <v>106115.68000000001</v>
      </c>
      <c r="W175" s="43"/>
      <c r="X175" s="28"/>
      <c r="Y175" s="28"/>
      <c r="Z175" s="35">
        <f t="shared" si="2"/>
        <v>106115.68000000001</v>
      </c>
      <c r="AA175" s="6"/>
      <c r="AB175" s="11"/>
    </row>
    <row r="176" spans="1:28" ht="15" customHeight="1">
      <c r="A176" s="70" t="s">
        <v>501</v>
      </c>
      <c r="B176" s="14" t="s">
        <v>667</v>
      </c>
      <c r="C176" s="1" t="s">
        <v>661</v>
      </c>
      <c r="D176" s="1" t="s">
        <v>830</v>
      </c>
      <c r="E176" s="28"/>
      <c r="F176" s="28"/>
      <c r="G176" s="28"/>
      <c r="H176" s="28"/>
      <c r="I176" s="28"/>
      <c r="J176" s="28"/>
      <c r="K176" s="40"/>
      <c r="L176" s="40">
        <v>53250</v>
      </c>
      <c r="M176" s="40">
        <f>649985+57200</f>
        <v>707185</v>
      </c>
      <c r="N176" s="40"/>
      <c r="O176" s="40"/>
      <c r="P176" s="40"/>
      <c r="Q176" s="40"/>
      <c r="R176" s="40"/>
      <c r="S176" s="40"/>
      <c r="T176" s="29"/>
      <c r="U176" s="65">
        <v>68776.306986868702</v>
      </c>
      <c r="V176" s="43">
        <v>2086634.9599999997</v>
      </c>
      <c r="W176" s="43"/>
      <c r="X176" s="28"/>
      <c r="Y176" s="28"/>
      <c r="Z176" s="35">
        <f t="shared" si="2"/>
        <v>2915846.2669868683</v>
      </c>
      <c r="AA176" s="6"/>
    </row>
    <row r="177" spans="1:28" ht="15" customHeight="1">
      <c r="A177" s="70" t="s">
        <v>133</v>
      </c>
      <c r="B177" s="14" t="s">
        <v>134</v>
      </c>
      <c r="C177" s="1" t="s">
        <v>22</v>
      </c>
      <c r="D177" s="1" t="s">
        <v>830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6"/>
      <c r="U177" s="39"/>
      <c r="V177" s="43">
        <v>240425.88999999998</v>
      </c>
      <c r="W177" s="43"/>
      <c r="X177" s="28"/>
      <c r="Y177" s="28"/>
      <c r="Z177" s="35">
        <f t="shared" si="2"/>
        <v>240425.88999999998</v>
      </c>
      <c r="AA177" s="6"/>
    </row>
    <row r="178" spans="1:28" ht="15" customHeight="1">
      <c r="A178" s="70" t="s">
        <v>127</v>
      </c>
      <c r="B178" s="14" t="s">
        <v>128</v>
      </c>
      <c r="C178" s="1" t="s">
        <v>9</v>
      </c>
      <c r="D178" s="1" t="s">
        <v>830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6"/>
      <c r="U178" s="63">
        <v>20966.638855452489</v>
      </c>
      <c r="V178" s="43">
        <v>204209.95</v>
      </c>
      <c r="W178" s="43"/>
      <c r="X178" s="28"/>
      <c r="Y178" s="28"/>
      <c r="Z178" s="35">
        <f t="shared" si="2"/>
        <v>225176.58885545249</v>
      </c>
      <c r="AA178" s="6"/>
      <c r="AB178" s="11"/>
    </row>
    <row r="179" spans="1:28" ht="15" customHeight="1">
      <c r="A179" s="70" t="s">
        <v>599</v>
      </c>
      <c r="B179" s="14" t="s">
        <v>737</v>
      </c>
      <c r="C179" s="1" t="s">
        <v>9</v>
      </c>
      <c r="D179" s="1" t="s">
        <v>830</v>
      </c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6"/>
      <c r="U179" s="63"/>
      <c r="V179" s="43">
        <v>95489.19200000001</v>
      </c>
      <c r="W179" s="43"/>
      <c r="X179" s="28"/>
      <c r="Y179" s="28"/>
      <c r="Z179" s="35">
        <f t="shared" si="2"/>
        <v>95489.19200000001</v>
      </c>
      <c r="AA179" s="6"/>
      <c r="AB179" s="12"/>
    </row>
    <row r="180" spans="1:28" ht="15" customHeight="1">
      <c r="A180" s="70" t="s">
        <v>600</v>
      </c>
      <c r="B180" s="14" t="s">
        <v>601</v>
      </c>
      <c r="C180" s="1" t="s">
        <v>22</v>
      </c>
      <c r="D180" s="1" t="s">
        <v>830</v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6"/>
      <c r="U180" s="39"/>
      <c r="V180" s="43">
        <v>29680.550000000003</v>
      </c>
      <c r="W180" s="43"/>
      <c r="X180" s="28"/>
      <c r="Y180" s="28"/>
      <c r="Z180" s="35">
        <f t="shared" si="2"/>
        <v>29680.550000000003</v>
      </c>
      <c r="AA180" s="6"/>
    </row>
    <row r="181" spans="1:28" ht="15" customHeight="1">
      <c r="A181" s="70" t="s">
        <v>129</v>
      </c>
      <c r="B181" s="14" t="s">
        <v>130</v>
      </c>
      <c r="C181" s="1" t="s">
        <v>661</v>
      </c>
      <c r="D181" s="1" t="s">
        <v>830</v>
      </c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6"/>
      <c r="U181" s="63">
        <v>227042.51065998274</v>
      </c>
      <c r="V181" s="43">
        <v>818260.59499999997</v>
      </c>
      <c r="W181" s="43"/>
      <c r="X181" s="28"/>
      <c r="Y181" s="28"/>
      <c r="Z181" s="35">
        <f t="shared" si="2"/>
        <v>1045303.1056599827</v>
      </c>
      <c r="AA181" s="6"/>
    </row>
    <row r="182" spans="1:28" ht="15" customHeight="1">
      <c r="A182" s="70" t="s">
        <v>131</v>
      </c>
      <c r="B182" s="14" t="s">
        <v>132</v>
      </c>
      <c r="C182" s="14" t="s">
        <v>9</v>
      </c>
      <c r="D182" s="14" t="s">
        <v>830</v>
      </c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6"/>
      <c r="U182" s="63">
        <v>5611.3302949295139</v>
      </c>
      <c r="V182" s="43">
        <v>60706.69</v>
      </c>
      <c r="W182" s="43"/>
      <c r="X182" s="28"/>
      <c r="Y182" s="28"/>
      <c r="Z182" s="35">
        <f t="shared" si="2"/>
        <v>66318.02029492952</v>
      </c>
      <c r="AA182" s="6"/>
      <c r="AB182" s="11"/>
    </row>
    <row r="183" spans="1:28" ht="15" customHeight="1">
      <c r="A183" s="70" t="s">
        <v>150</v>
      </c>
      <c r="B183" s="14" t="s">
        <v>151</v>
      </c>
      <c r="C183" s="1" t="s">
        <v>9</v>
      </c>
      <c r="D183" s="1" t="s">
        <v>542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6"/>
      <c r="U183" s="63">
        <v>264.73693777082269</v>
      </c>
      <c r="V183" s="43"/>
      <c r="W183" s="43"/>
      <c r="X183" s="28"/>
      <c r="Y183" s="28"/>
      <c r="Z183" s="35">
        <f t="shared" si="2"/>
        <v>264.73693777082269</v>
      </c>
      <c r="AA183" s="6"/>
      <c r="AB183" s="11"/>
    </row>
    <row r="184" spans="1:28" ht="15" customHeight="1">
      <c r="A184" s="70" t="s">
        <v>738</v>
      </c>
      <c r="B184" s="14" t="s">
        <v>739</v>
      </c>
      <c r="C184" s="14" t="s">
        <v>9</v>
      </c>
      <c r="D184" s="14" t="s">
        <v>542</v>
      </c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6"/>
      <c r="U184" s="63"/>
      <c r="V184" s="43">
        <v>268073.24</v>
      </c>
      <c r="W184" s="43"/>
      <c r="X184" s="28"/>
      <c r="Y184" s="28"/>
      <c r="Z184" s="35">
        <f t="shared" si="2"/>
        <v>268073.24</v>
      </c>
      <c r="AA184" s="6"/>
      <c r="AB184" s="11"/>
    </row>
    <row r="185" spans="1:28" ht="15" customHeight="1">
      <c r="A185" s="70" t="s">
        <v>544</v>
      </c>
      <c r="B185" s="61" t="s">
        <v>669</v>
      </c>
      <c r="C185" s="1" t="s">
        <v>9</v>
      </c>
      <c r="D185" s="1" t="s">
        <v>542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6"/>
      <c r="U185" s="63"/>
      <c r="V185" s="43">
        <v>171981.45</v>
      </c>
      <c r="W185" s="43"/>
      <c r="X185" s="28"/>
      <c r="Y185" s="28"/>
      <c r="Z185" s="35">
        <f t="shared" si="2"/>
        <v>171981.45</v>
      </c>
      <c r="AA185" s="6"/>
    </row>
    <row r="186" spans="1:28" ht="15" customHeight="1">
      <c r="A186" s="70">
        <v>750150013</v>
      </c>
      <c r="B186" s="14" t="s">
        <v>822</v>
      </c>
      <c r="C186" s="77" t="s">
        <v>8</v>
      </c>
      <c r="D186" s="1" t="s">
        <v>181</v>
      </c>
      <c r="E186" s="28"/>
      <c r="F186" s="28"/>
      <c r="G186" s="28"/>
      <c r="H186" s="28"/>
      <c r="I186" s="28"/>
      <c r="J186" s="28"/>
      <c r="K186" s="28"/>
      <c r="L186" s="28"/>
      <c r="M186" s="79">
        <f>17600+17600</f>
        <v>35200</v>
      </c>
      <c r="N186" s="28"/>
      <c r="O186" s="28"/>
      <c r="P186" s="28"/>
      <c r="Q186" s="28"/>
      <c r="R186" s="28"/>
      <c r="S186" s="28"/>
      <c r="T186" s="26"/>
      <c r="U186" s="63"/>
      <c r="V186" s="43"/>
      <c r="W186" s="43"/>
      <c r="X186" s="28"/>
      <c r="Y186" s="28"/>
      <c r="Z186" s="35">
        <f t="shared" si="2"/>
        <v>35200</v>
      </c>
      <c r="AA186" s="6"/>
    </row>
    <row r="187" spans="1:28" ht="15" customHeight="1">
      <c r="A187" s="73">
        <v>750712184</v>
      </c>
      <c r="B187" s="14" t="s">
        <v>197</v>
      </c>
      <c r="C187" s="50" t="s">
        <v>661</v>
      </c>
      <c r="D187" s="15" t="s">
        <v>181</v>
      </c>
      <c r="E187" s="28"/>
      <c r="F187" s="28"/>
      <c r="G187" s="28"/>
      <c r="H187" s="28"/>
      <c r="I187" s="44"/>
      <c r="J187" s="28"/>
      <c r="K187" s="36">
        <f>31658+88886</f>
        <v>120544</v>
      </c>
      <c r="L187" s="36">
        <v>206947</v>
      </c>
      <c r="M187" s="36">
        <f>4000+122134+58000+296723+13200+13200+178497+75228+39000+107200+188314+25870+39200+79800+114400+63158+16444+16000+262309+81214-94000-17600-17600</f>
        <v>1664691</v>
      </c>
      <c r="N187" s="36">
        <f>40400+50500+49493</f>
        <v>140393</v>
      </c>
      <c r="O187" s="36">
        <f>19000+19000+72250+23800+47750+34400+65000+39200+68950+75000+50000+47950</f>
        <v>562300</v>
      </c>
      <c r="P187" s="36"/>
      <c r="Q187" s="36"/>
      <c r="R187" s="36">
        <v>112319</v>
      </c>
      <c r="S187" s="36"/>
      <c r="T187" s="27">
        <v>350000</v>
      </c>
      <c r="U187" s="63">
        <v>37612304.861385643</v>
      </c>
      <c r="V187" s="43">
        <v>20855867.381000001</v>
      </c>
      <c r="W187" s="43"/>
      <c r="X187" s="28"/>
      <c r="Y187" s="28"/>
      <c r="Z187" s="35">
        <f t="shared" si="2"/>
        <v>61625366.242385641</v>
      </c>
      <c r="AA187" s="6"/>
      <c r="AB187" s="11"/>
    </row>
    <row r="188" spans="1:28" ht="15" customHeight="1">
      <c r="A188" s="70">
        <v>920300597</v>
      </c>
      <c r="B188" s="14" t="s">
        <v>773</v>
      </c>
      <c r="C188" s="14" t="s">
        <v>22</v>
      </c>
      <c r="D188" s="1" t="s">
        <v>181</v>
      </c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6"/>
      <c r="U188" s="39"/>
      <c r="V188" s="43">
        <v>12221.34</v>
      </c>
      <c r="W188" s="43"/>
      <c r="X188" s="28"/>
      <c r="Y188" s="28"/>
      <c r="Z188" s="35">
        <f t="shared" si="2"/>
        <v>12221.34</v>
      </c>
      <c r="AA188" s="6"/>
    </row>
    <row r="189" spans="1:28" ht="15" customHeight="1">
      <c r="A189" s="70">
        <v>940813033</v>
      </c>
      <c r="B189" s="14" t="s">
        <v>779</v>
      </c>
      <c r="C189" s="1" t="s">
        <v>22</v>
      </c>
      <c r="D189" s="1" t="s">
        <v>181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6"/>
      <c r="U189" s="39"/>
      <c r="V189" s="43">
        <v>11843.6</v>
      </c>
      <c r="W189" s="43"/>
      <c r="X189" s="28"/>
      <c r="Y189" s="28"/>
      <c r="Z189" s="35">
        <f t="shared" si="2"/>
        <v>11843.6</v>
      </c>
      <c r="AA189" s="6"/>
    </row>
    <row r="190" spans="1:28" ht="15" customHeight="1">
      <c r="A190" s="70" t="s">
        <v>182</v>
      </c>
      <c r="B190" s="14" t="s">
        <v>183</v>
      </c>
      <c r="C190" s="1" t="s">
        <v>8</v>
      </c>
      <c r="D190" s="1" t="s">
        <v>181</v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6"/>
      <c r="U190" s="63">
        <v>58632.638765368618</v>
      </c>
      <c r="V190" s="43">
        <v>991733.152</v>
      </c>
      <c r="W190" s="43"/>
      <c r="X190" s="28"/>
      <c r="Y190" s="28"/>
      <c r="Z190" s="35">
        <f t="shared" si="2"/>
        <v>1050365.7907653686</v>
      </c>
      <c r="AA190" s="6"/>
    </row>
    <row r="191" spans="1:28" ht="15" customHeight="1">
      <c r="A191" s="70" t="s">
        <v>184</v>
      </c>
      <c r="B191" s="14" t="s">
        <v>185</v>
      </c>
      <c r="C191" s="1" t="s">
        <v>8</v>
      </c>
      <c r="D191" s="1" t="s">
        <v>181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6"/>
      <c r="U191" s="63">
        <v>70247.790055307341</v>
      </c>
      <c r="V191" s="43"/>
      <c r="W191" s="43"/>
      <c r="X191" s="28"/>
      <c r="Y191" s="28"/>
      <c r="Z191" s="35">
        <f t="shared" si="2"/>
        <v>70247.790055307341</v>
      </c>
      <c r="AA191" s="6"/>
    </row>
    <row r="192" spans="1:28" ht="15" customHeight="1">
      <c r="A192" s="70" t="s">
        <v>186</v>
      </c>
      <c r="B192" s="14" t="s">
        <v>187</v>
      </c>
      <c r="C192" s="1" t="s">
        <v>8</v>
      </c>
      <c r="D192" s="1" t="s">
        <v>181</v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6"/>
      <c r="U192" s="63">
        <v>4509.9828327386585</v>
      </c>
      <c r="V192" s="43">
        <v>671.66800000000001</v>
      </c>
      <c r="W192" s="43"/>
      <c r="X192" s="28"/>
      <c r="Y192" s="28"/>
      <c r="Z192" s="35">
        <f t="shared" si="2"/>
        <v>5181.6508327386582</v>
      </c>
      <c r="AA192" s="6"/>
    </row>
    <row r="193" spans="1:27" ht="15" customHeight="1">
      <c r="A193" s="70" t="s">
        <v>188</v>
      </c>
      <c r="B193" s="14" t="s">
        <v>189</v>
      </c>
      <c r="C193" s="1" t="s">
        <v>5</v>
      </c>
      <c r="D193" s="14" t="s">
        <v>181</v>
      </c>
      <c r="E193" s="28"/>
      <c r="F193" s="28"/>
      <c r="G193" s="28"/>
      <c r="H193" s="28"/>
      <c r="I193" s="28"/>
      <c r="J193" s="28"/>
      <c r="K193" s="36"/>
      <c r="L193" s="36">
        <v>88010</v>
      </c>
      <c r="M193" s="36"/>
      <c r="N193" s="36"/>
      <c r="O193" s="36"/>
      <c r="P193" s="36"/>
      <c r="Q193" s="36"/>
      <c r="R193" s="36"/>
      <c r="S193" s="36"/>
      <c r="T193" s="27"/>
      <c r="U193" s="39"/>
      <c r="V193" s="43"/>
      <c r="W193" s="43"/>
      <c r="X193" s="28"/>
      <c r="Y193" s="28"/>
      <c r="Z193" s="35">
        <f t="shared" si="2"/>
        <v>88010</v>
      </c>
      <c r="AA193" s="6"/>
    </row>
    <row r="194" spans="1:27" ht="15" customHeight="1">
      <c r="A194" s="70" t="s">
        <v>190</v>
      </c>
      <c r="B194" s="14" t="s">
        <v>191</v>
      </c>
      <c r="C194" s="1" t="s">
        <v>9</v>
      </c>
      <c r="D194" s="14" t="s">
        <v>181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6"/>
      <c r="U194" s="63">
        <v>70430.719592190871</v>
      </c>
      <c r="V194" s="43"/>
      <c r="W194" s="43"/>
      <c r="X194" s="28"/>
      <c r="Y194" s="28"/>
      <c r="Z194" s="35">
        <f t="shared" ref="Z194:Z257" si="3">SUM(E194:Y194)</f>
        <v>70430.719592190871</v>
      </c>
      <c r="AA194" s="6"/>
    </row>
    <row r="195" spans="1:27" ht="15" customHeight="1">
      <c r="A195" s="70" t="s">
        <v>192</v>
      </c>
      <c r="B195" s="14" t="s">
        <v>193</v>
      </c>
      <c r="C195" s="14" t="s">
        <v>9</v>
      </c>
      <c r="D195" s="14" t="s">
        <v>181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6"/>
      <c r="U195" s="63">
        <v>18552.593441154328</v>
      </c>
      <c r="V195" s="43"/>
      <c r="W195" s="43"/>
      <c r="X195" s="28"/>
      <c r="Y195" s="28"/>
      <c r="Z195" s="35">
        <f t="shared" si="3"/>
        <v>18552.593441154328</v>
      </c>
      <c r="AA195" s="6"/>
    </row>
    <row r="196" spans="1:27" ht="15" customHeight="1">
      <c r="A196" s="70" t="s">
        <v>194</v>
      </c>
      <c r="B196" s="14" t="s">
        <v>195</v>
      </c>
      <c r="C196" s="14" t="s">
        <v>8</v>
      </c>
      <c r="D196" s="14" t="s">
        <v>181</v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6"/>
      <c r="U196" s="63">
        <v>89091.802646749056</v>
      </c>
      <c r="V196" s="43"/>
      <c r="W196" s="43"/>
      <c r="X196" s="28"/>
      <c r="Y196" s="28"/>
      <c r="Z196" s="35">
        <f t="shared" si="3"/>
        <v>89091.802646749056</v>
      </c>
      <c r="AA196" s="6"/>
    </row>
    <row r="197" spans="1:27" ht="15" customHeight="1">
      <c r="A197" s="70" t="s">
        <v>196</v>
      </c>
      <c r="B197" s="14" t="s">
        <v>525</v>
      </c>
      <c r="C197" s="1" t="s">
        <v>5</v>
      </c>
      <c r="D197" s="14" t="s">
        <v>181</v>
      </c>
      <c r="E197" s="28"/>
      <c r="F197" s="28"/>
      <c r="G197" s="28"/>
      <c r="H197" s="28"/>
      <c r="I197" s="28"/>
      <c r="J197" s="28"/>
      <c r="K197" s="36"/>
      <c r="L197" s="36">
        <v>98208</v>
      </c>
      <c r="M197" s="36"/>
      <c r="N197" s="40"/>
      <c r="O197" s="36"/>
      <c r="P197" s="36"/>
      <c r="Q197" s="36">
        <v>167148</v>
      </c>
      <c r="R197" s="36"/>
      <c r="S197" s="36"/>
      <c r="T197" s="27"/>
      <c r="U197" s="63">
        <v>1769429.2190674166</v>
      </c>
      <c r="V197" s="43">
        <v>968522.02200000011</v>
      </c>
      <c r="W197" s="43"/>
      <c r="X197" s="28"/>
      <c r="Y197" s="28"/>
      <c r="Z197" s="35">
        <f t="shared" si="3"/>
        <v>3003307.241067417</v>
      </c>
      <c r="AA197" s="6"/>
    </row>
    <row r="198" spans="1:27" ht="15" customHeight="1">
      <c r="A198" s="70" t="s">
        <v>759</v>
      </c>
      <c r="B198" s="14" t="s">
        <v>758</v>
      </c>
      <c r="C198" s="14" t="s">
        <v>22</v>
      </c>
      <c r="D198" s="14" t="s">
        <v>181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6"/>
      <c r="U198" s="39"/>
      <c r="V198" s="43">
        <v>24442.68</v>
      </c>
      <c r="W198" s="43"/>
      <c r="X198" s="28"/>
      <c r="Y198" s="28"/>
      <c r="Z198" s="35">
        <f t="shared" si="3"/>
        <v>24442.68</v>
      </c>
      <c r="AA198" s="6"/>
    </row>
    <row r="199" spans="1:27" ht="15" customHeight="1">
      <c r="A199" s="71" t="s">
        <v>639</v>
      </c>
      <c r="B199" s="21" t="s">
        <v>640</v>
      </c>
      <c r="C199" s="14" t="s">
        <v>22</v>
      </c>
      <c r="D199" s="14" t="s">
        <v>181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6"/>
      <c r="U199" s="39"/>
      <c r="V199" s="43">
        <v>18041.07</v>
      </c>
      <c r="W199" s="43"/>
      <c r="X199" s="28"/>
      <c r="Y199" s="28"/>
      <c r="Z199" s="35">
        <f t="shared" si="3"/>
        <v>18041.07</v>
      </c>
      <c r="AA199" s="6"/>
    </row>
    <row r="200" spans="1:27" ht="15" customHeight="1">
      <c r="A200" s="70" t="s">
        <v>198</v>
      </c>
      <c r="B200" s="14" t="s">
        <v>199</v>
      </c>
      <c r="C200" s="14" t="s">
        <v>9</v>
      </c>
      <c r="D200" s="14" t="s">
        <v>181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6"/>
      <c r="U200" s="63">
        <v>44920.702962056486</v>
      </c>
      <c r="V200" s="43">
        <v>326.72000000000003</v>
      </c>
      <c r="W200" s="43"/>
      <c r="X200" s="28"/>
      <c r="Y200" s="28"/>
      <c r="Z200" s="35">
        <f t="shared" si="3"/>
        <v>45247.422962056487</v>
      </c>
      <c r="AA200" s="6"/>
    </row>
    <row r="201" spans="1:27" ht="15" customHeight="1">
      <c r="A201" s="70" t="s">
        <v>200</v>
      </c>
      <c r="B201" s="14" t="s">
        <v>201</v>
      </c>
      <c r="C201" s="14" t="s">
        <v>9</v>
      </c>
      <c r="D201" s="14" t="s">
        <v>181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6"/>
      <c r="U201" s="63">
        <v>5593.4669519689851</v>
      </c>
      <c r="V201" s="43">
        <v>153640.57999999999</v>
      </c>
      <c r="W201" s="43"/>
      <c r="X201" s="28"/>
      <c r="Y201" s="28"/>
      <c r="Z201" s="35">
        <f t="shared" si="3"/>
        <v>159234.04695196898</v>
      </c>
      <c r="AA201" s="6"/>
    </row>
    <row r="202" spans="1:27" ht="15" customHeight="1">
      <c r="A202" s="70" t="s">
        <v>202</v>
      </c>
      <c r="B202" s="14" t="s">
        <v>203</v>
      </c>
      <c r="C202" s="14" t="s">
        <v>9</v>
      </c>
      <c r="D202" s="14" t="s">
        <v>181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6"/>
      <c r="U202" s="63">
        <v>35832.377981331098</v>
      </c>
      <c r="V202" s="43">
        <v>78988.222000000009</v>
      </c>
      <c r="W202" s="43"/>
      <c r="X202" s="28"/>
      <c r="Y202" s="28"/>
      <c r="Z202" s="35">
        <f t="shared" si="3"/>
        <v>114820.59998133111</v>
      </c>
      <c r="AA202" s="6"/>
    </row>
    <row r="203" spans="1:27" ht="15" customHeight="1">
      <c r="A203" s="70" t="s">
        <v>204</v>
      </c>
      <c r="B203" s="14" t="s">
        <v>205</v>
      </c>
      <c r="C203" s="14" t="s">
        <v>9</v>
      </c>
      <c r="D203" s="14" t="s">
        <v>181</v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6"/>
      <c r="U203" s="63">
        <v>1431.5816760968437</v>
      </c>
      <c r="V203" s="43">
        <v>33172.29</v>
      </c>
      <c r="W203" s="43"/>
      <c r="X203" s="28"/>
      <c r="Y203" s="28"/>
      <c r="Z203" s="35">
        <f t="shared" si="3"/>
        <v>34603.871676096845</v>
      </c>
      <c r="AA203" s="6"/>
    </row>
    <row r="204" spans="1:27" ht="15" customHeight="1">
      <c r="A204" s="70" t="s">
        <v>206</v>
      </c>
      <c r="B204" s="14" t="s">
        <v>207</v>
      </c>
      <c r="C204" s="14" t="s">
        <v>9</v>
      </c>
      <c r="D204" s="14" t="s">
        <v>181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6"/>
      <c r="U204" s="63"/>
      <c r="V204" s="43">
        <v>87004.72</v>
      </c>
      <c r="W204" s="43"/>
      <c r="X204" s="28"/>
      <c r="Y204" s="28"/>
      <c r="Z204" s="35">
        <f t="shared" si="3"/>
        <v>87004.72</v>
      </c>
      <c r="AA204" s="6"/>
    </row>
    <row r="205" spans="1:27" ht="15" customHeight="1">
      <c r="A205" s="70" t="s">
        <v>208</v>
      </c>
      <c r="B205" s="14" t="s">
        <v>209</v>
      </c>
      <c r="C205" s="1" t="s">
        <v>9</v>
      </c>
      <c r="D205" s="14" t="s">
        <v>181</v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6"/>
      <c r="U205" s="63">
        <v>116924.93394824333</v>
      </c>
      <c r="V205" s="43">
        <v>30655.47</v>
      </c>
      <c r="W205" s="43"/>
      <c r="X205" s="28"/>
      <c r="Y205" s="28"/>
      <c r="Z205" s="35">
        <f t="shared" si="3"/>
        <v>147580.40394824333</v>
      </c>
      <c r="AA205" s="6"/>
    </row>
    <row r="206" spans="1:27" ht="15" customHeight="1">
      <c r="A206" s="70" t="s">
        <v>210</v>
      </c>
      <c r="B206" s="14" t="s">
        <v>211</v>
      </c>
      <c r="C206" s="14" t="s">
        <v>9</v>
      </c>
      <c r="D206" s="14" t="s">
        <v>181</v>
      </c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6"/>
      <c r="U206" s="63">
        <v>260184.12733093605</v>
      </c>
      <c r="V206" s="43">
        <v>394.62</v>
      </c>
      <c r="W206" s="43"/>
      <c r="X206" s="28"/>
      <c r="Y206" s="28"/>
      <c r="Z206" s="35">
        <f t="shared" si="3"/>
        <v>260578.74733093605</v>
      </c>
      <c r="AA206" s="6"/>
    </row>
    <row r="207" spans="1:27" ht="15" customHeight="1">
      <c r="A207" s="70" t="s">
        <v>212</v>
      </c>
      <c r="B207" s="14" t="s">
        <v>213</v>
      </c>
      <c r="C207" s="14" t="s">
        <v>9</v>
      </c>
      <c r="D207" s="14" t="s">
        <v>181</v>
      </c>
      <c r="E207" s="28"/>
      <c r="F207" s="28"/>
      <c r="G207" s="28"/>
      <c r="H207" s="28"/>
      <c r="I207" s="28"/>
      <c r="J207" s="28"/>
      <c r="K207" s="28"/>
      <c r="L207" s="28"/>
      <c r="M207" s="28">
        <v>94000</v>
      </c>
      <c r="N207" s="28"/>
      <c r="O207" s="28"/>
      <c r="P207" s="28"/>
      <c r="Q207" s="28"/>
      <c r="R207" s="28"/>
      <c r="S207" s="28"/>
      <c r="T207" s="26"/>
      <c r="U207" s="63">
        <v>344455.16217393294</v>
      </c>
      <c r="V207" s="43">
        <v>23369.968999999997</v>
      </c>
      <c r="W207" s="43"/>
      <c r="X207" s="28"/>
      <c r="Y207" s="28"/>
      <c r="Z207" s="35">
        <f t="shared" si="3"/>
        <v>461825.13117393292</v>
      </c>
      <c r="AA207" s="6"/>
    </row>
    <row r="208" spans="1:27" ht="15" customHeight="1">
      <c r="A208" s="70" t="s">
        <v>641</v>
      </c>
      <c r="B208" s="14" t="s">
        <v>642</v>
      </c>
      <c r="C208" s="14" t="s">
        <v>9</v>
      </c>
      <c r="D208" s="14" t="s">
        <v>181</v>
      </c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6"/>
      <c r="U208" s="63"/>
      <c r="V208" s="43">
        <v>793175.35499999998</v>
      </c>
      <c r="W208" s="43"/>
      <c r="X208" s="28"/>
      <c r="Y208" s="28"/>
      <c r="Z208" s="35">
        <f t="shared" si="3"/>
        <v>793175.35499999998</v>
      </c>
      <c r="AA208" s="6"/>
    </row>
    <row r="209" spans="1:28" ht="15" customHeight="1">
      <c r="A209" s="70" t="s">
        <v>214</v>
      </c>
      <c r="B209" s="14" t="s">
        <v>215</v>
      </c>
      <c r="C209" s="14" t="s">
        <v>9</v>
      </c>
      <c r="D209" s="14" t="s">
        <v>181</v>
      </c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6"/>
      <c r="U209" s="63">
        <v>1450.9435617601032</v>
      </c>
      <c r="V209" s="43">
        <v>54635.97</v>
      </c>
      <c r="W209" s="43"/>
      <c r="X209" s="28"/>
      <c r="Y209" s="28"/>
      <c r="Z209" s="35">
        <f t="shared" si="3"/>
        <v>56086.913561760106</v>
      </c>
      <c r="AA209" s="6"/>
    </row>
    <row r="210" spans="1:28" ht="15" customHeight="1">
      <c r="A210" s="70" t="s">
        <v>216</v>
      </c>
      <c r="B210" s="14" t="s">
        <v>217</v>
      </c>
      <c r="C210" s="14" t="s">
        <v>9</v>
      </c>
      <c r="D210" s="14" t="s">
        <v>181</v>
      </c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6"/>
      <c r="U210" s="63">
        <v>458345.25594439893</v>
      </c>
      <c r="V210" s="43">
        <v>217595.185</v>
      </c>
      <c r="W210" s="43"/>
      <c r="X210" s="28"/>
      <c r="Y210" s="28"/>
      <c r="Z210" s="35">
        <f t="shared" si="3"/>
        <v>675940.44094439899</v>
      </c>
      <c r="AA210" s="6"/>
    </row>
    <row r="211" spans="1:28" ht="15" customHeight="1">
      <c r="A211" s="70" t="s">
        <v>643</v>
      </c>
      <c r="B211" s="14" t="s">
        <v>644</v>
      </c>
      <c r="C211" s="14" t="s">
        <v>22</v>
      </c>
      <c r="D211" s="14" t="s">
        <v>181</v>
      </c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6"/>
      <c r="U211" s="39"/>
      <c r="V211" s="43">
        <v>5921.8</v>
      </c>
      <c r="W211" s="43"/>
      <c r="X211" s="28"/>
      <c r="Y211" s="28"/>
      <c r="Z211" s="35">
        <f t="shared" si="3"/>
        <v>5921.8</v>
      </c>
      <c r="AA211" s="6"/>
    </row>
    <row r="212" spans="1:28" ht="15" customHeight="1">
      <c r="A212" s="70" t="s">
        <v>760</v>
      </c>
      <c r="B212" s="14" t="s">
        <v>761</v>
      </c>
      <c r="C212" s="14" t="s">
        <v>22</v>
      </c>
      <c r="D212" s="14" t="s">
        <v>181</v>
      </c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6"/>
      <c r="U212" s="63"/>
      <c r="V212" s="43">
        <v>110574.61</v>
      </c>
      <c r="W212" s="43"/>
      <c r="X212" s="28"/>
      <c r="Y212" s="28"/>
      <c r="Z212" s="35">
        <f t="shared" si="3"/>
        <v>110574.61</v>
      </c>
      <c r="AA212" s="6"/>
    </row>
    <row r="213" spans="1:28" ht="15" customHeight="1">
      <c r="A213" s="70" t="s">
        <v>218</v>
      </c>
      <c r="B213" s="14" t="s">
        <v>219</v>
      </c>
      <c r="C213" s="14" t="s">
        <v>9</v>
      </c>
      <c r="D213" s="14" t="s">
        <v>181</v>
      </c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6"/>
      <c r="U213" s="63">
        <v>28412.443273780937</v>
      </c>
      <c r="V213" s="43">
        <v>288926.51</v>
      </c>
      <c r="W213" s="43"/>
      <c r="X213" s="28"/>
      <c r="Y213" s="28"/>
      <c r="Z213" s="35">
        <f t="shared" si="3"/>
        <v>317338.95327378093</v>
      </c>
      <c r="AA213" s="6"/>
    </row>
    <row r="214" spans="1:28" ht="15" customHeight="1">
      <c r="A214" s="70" t="s">
        <v>220</v>
      </c>
      <c r="B214" s="14" t="s">
        <v>221</v>
      </c>
      <c r="C214" s="14" t="s">
        <v>9</v>
      </c>
      <c r="D214" s="14" t="s">
        <v>181</v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6"/>
      <c r="U214" s="63">
        <v>14838.023348022256</v>
      </c>
      <c r="V214" s="43">
        <v>84777.400000000009</v>
      </c>
      <c r="W214" s="43"/>
      <c r="X214" s="28"/>
      <c r="Y214" s="28"/>
      <c r="Z214" s="35">
        <f t="shared" si="3"/>
        <v>99615.423348022261</v>
      </c>
      <c r="AA214" s="6"/>
    </row>
    <row r="215" spans="1:28" ht="15" customHeight="1">
      <c r="A215" s="70" t="s">
        <v>222</v>
      </c>
      <c r="B215" s="14" t="s">
        <v>223</v>
      </c>
      <c r="C215" s="1" t="s">
        <v>9</v>
      </c>
      <c r="D215" s="14" t="s">
        <v>181</v>
      </c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6"/>
      <c r="U215" s="63">
        <v>4024.4031379685748</v>
      </c>
      <c r="V215" s="43"/>
      <c r="W215" s="43"/>
      <c r="X215" s="28"/>
      <c r="Y215" s="28"/>
      <c r="Z215" s="35">
        <f t="shared" si="3"/>
        <v>4024.4031379685748</v>
      </c>
      <c r="AA215" s="6"/>
    </row>
    <row r="216" spans="1:28" ht="15" customHeight="1">
      <c r="A216" s="70" t="s">
        <v>224</v>
      </c>
      <c r="B216" s="14" t="s">
        <v>225</v>
      </c>
      <c r="C216" s="14" t="s">
        <v>8</v>
      </c>
      <c r="D216" s="14" t="s">
        <v>181</v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6"/>
      <c r="U216" s="63">
        <v>2596.804585956108</v>
      </c>
      <c r="V216" s="43">
        <v>119355.51300000001</v>
      </c>
      <c r="W216" s="43"/>
      <c r="X216" s="28"/>
      <c r="Y216" s="28"/>
      <c r="Z216" s="35">
        <f t="shared" si="3"/>
        <v>121952.31758595612</v>
      </c>
      <c r="AA216" s="6"/>
    </row>
    <row r="217" spans="1:28" ht="15" customHeight="1">
      <c r="A217" s="81" t="s">
        <v>767</v>
      </c>
      <c r="B217" s="77" t="s">
        <v>768</v>
      </c>
      <c r="C217" s="14" t="s">
        <v>5</v>
      </c>
      <c r="D217" s="14" t="s">
        <v>181</v>
      </c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6"/>
      <c r="U217" s="63"/>
      <c r="V217" s="43">
        <v>383767.522</v>
      </c>
      <c r="W217" s="43"/>
      <c r="X217" s="28"/>
      <c r="Y217" s="28"/>
      <c r="Z217" s="35">
        <f t="shared" si="3"/>
        <v>383767.522</v>
      </c>
      <c r="AA217" s="6"/>
    </row>
    <row r="218" spans="1:28" ht="15" customHeight="1">
      <c r="A218" s="70" t="s">
        <v>769</v>
      </c>
      <c r="B218" s="14" t="s">
        <v>770</v>
      </c>
      <c r="C218" s="77" t="s">
        <v>8</v>
      </c>
      <c r="D218" s="14" t="s">
        <v>181</v>
      </c>
      <c r="E218" s="28"/>
      <c r="F218" s="28"/>
      <c r="G218" s="28"/>
      <c r="H218" s="28"/>
      <c r="I218" s="28"/>
      <c r="J218" s="28"/>
      <c r="K218" s="36"/>
      <c r="L218" s="36"/>
      <c r="M218" s="36"/>
      <c r="N218" s="40"/>
      <c r="O218" s="36"/>
      <c r="P218" s="36"/>
      <c r="Q218" s="36"/>
      <c r="R218" s="36"/>
      <c r="S218" s="36"/>
      <c r="T218" s="27"/>
      <c r="U218" s="63"/>
      <c r="V218" s="43">
        <v>15713.189999999999</v>
      </c>
      <c r="W218" s="43"/>
      <c r="X218" s="28"/>
      <c r="Y218" s="28"/>
      <c r="Z218" s="35">
        <f t="shared" si="3"/>
        <v>15713.189999999999</v>
      </c>
      <c r="AA218" s="6"/>
    </row>
    <row r="219" spans="1:28" ht="15" customHeight="1">
      <c r="A219" s="70" t="s">
        <v>226</v>
      </c>
      <c r="B219" s="14" t="s">
        <v>227</v>
      </c>
      <c r="C219" s="14" t="s">
        <v>8</v>
      </c>
      <c r="D219" s="14" t="s">
        <v>181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6"/>
      <c r="U219" s="63">
        <v>174891.98678237427</v>
      </c>
      <c r="V219" s="43">
        <v>1301280.6340000001</v>
      </c>
      <c r="W219" s="43"/>
      <c r="X219" s="28"/>
      <c r="Y219" s="28"/>
      <c r="Z219" s="35">
        <f t="shared" si="3"/>
        <v>1476172.6207823744</v>
      </c>
      <c r="AA219" s="6"/>
    </row>
    <row r="220" spans="1:28" ht="15" customHeight="1">
      <c r="A220" s="70" t="s">
        <v>228</v>
      </c>
      <c r="B220" s="14" t="s">
        <v>229</v>
      </c>
      <c r="C220" s="14" t="s">
        <v>8</v>
      </c>
      <c r="D220" s="14" t="s">
        <v>181</v>
      </c>
      <c r="E220" s="28"/>
      <c r="F220" s="28"/>
      <c r="G220" s="28"/>
      <c r="H220" s="28"/>
      <c r="I220" s="28"/>
      <c r="J220" s="38"/>
      <c r="K220" s="28"/>
      <c r="L220" s="28"/>
      <c r="M220" s="28"/>
      <c r="N220" s="28"/>
      <c r="O220" s="28"/>
      <c r="P220" s="28"/>
      <c r="Q220" s="28"/>
      <c r="R220" s="28"/>
      <c r="S220" s="28"/>
      <c r="T220" s="26"/>
      <c r="U220" s="63">
        <v>784.21728457958272</v>
      </c>
      <c r="V220" s="43">
        <v>12463.103999999999</v>
      </c>
      <c r="W220" s="43"/>
      <c r="X220" s="28"/>
      <c r="Y220" s="28"/>
      <c r="Z220" s="35">
        <f t="shared" si="3"/>
        <v>13247.321284579582</v>
      </c>
      <c r="AA220" s="6"/>
      <c r="AB220" s="11"/>
    </row>
    <row r="221" spans="1:28" ht="15" customHeight="1">
      <c r="A221" s="70" t="s">
        <v>771</v>
      </c>
      <c r="B221" s="14" t="s">
        <v>772</v>
      </c>
      <c r="C221" s="14" t="s">
        <v>8</v>
      </c>
      <c r="D221" s="14" t="s">
        <v>181</v>
      </c>
      <c r="E221" s="28"/>
      <c r="F221" s="28"/>
      <c r="G221" s="28"/>
      <c r="H221" s="28"/>
      <c r="I221" s="28"/>
      <c r="J221" s="28"/>
      <c r="K221" s="36"/>
      <c r="L221" s="36"/>
      <c r="M221" s="36"/>
      <c r="N221" s="36"/>
      <c r="O221" s="36"/>
      <c r="P221" s="36"/>
      <c r="Q221" s="36"/>
      <c r="R221" s="36"/>
      <c r="S221" s="36"/>
      <c r="T221" s="27"/>
      <c r="U221" s="63"/>
      <c r="V221" s="43">
        <v>56524.08</v>
      </c>
      <c r="W221" s="43"/>
      <c r="X221" s="28"/>
      <c r="Y221" s="28"/>
      <c r="Z221" s="35">
        <f t="shared" si="3"/>
        <v>56524.08</v>
      </c>
      <c r="AA221" s="6"/>
    </row>
    <row r="222" spans="1:28" ht="15" customHeight="1">
      <c r="A222" s="70" t="s">
        <v>659</v>
      </c>
      <c r="B222" s="14" t="s">
        <v>660</v>
      </c>
      <c r="C222" s="14" t="s">
        <v>22</v>
      </c>
      <c r="D222" s="14" t="s">
        <v>181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6"/>
      <c r="U222" s="39"/>
      <c r="V222" s="43">
        <v>137926.89000000001</v>
      </c>
      <c r="W222" s="43"/>
      <c r="X222" s="28"/>
      <c r="Y222" s="28"/>
      <c r="Z222" s="35">
        <f t="shared" si="3"/>
        <v>137926.89000000001</v>
      </c>
      <c r="AA222" s="6"/>
    </row>
    <row r="223" spans="1:28" ht="15" customHeight="1">
      <c r="A223" s="70" t="s">
        <v>230</v>
      </c>
      <c r="B223" s="14" t="s">
        <v>231</v>
      </c>
      <c r="C223" s="14" t="s">
        <v>8</v>
      </c>
      <c r="D223" s="14" t="s">
        <v>181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6"/>
      <c r="U223" s="39"/>
      <c r="V223" s="43">
        <v>154557.58600000001</v>
      </c>
      <c r="W223" s="43"/>
      <c r="X223" s="28"/>
      <c r="Y223" s="28"/>
      <c r="Z223" s="35">
        <f t="shared" si="3"/>
        <v>154557.58600000001</v>
      </c>
      <c r="AA223" s="6"/>
    </row>
    <row r="224" spans="1:28" ht="15" customHeight="1">
      <c r="A224" s="70" t="s">
        <v>232</v>
      </c>
      <c r="B224" s="14" t="s">
        <v>505</v>
      </c>
      <c r="C224" s="14" t="s">
        <v>9</v>
      </c>
      <c r="D224" s="14" t="s">
        <v>181</v>
      </c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6"/>
      <c r="U224" s="63">
        <v>18902.699778921855</v>
      </c>
      <c r="V224" s="43">
        <v>657431.48</v>
      </c>
      <c r="W224" s="43"/>
      <c r="X224" s="28"/>
      <c r="Y224" s="28"/>
      <c r="Z224" s="35">
        <f t="shared" si="3"/>
        <v>676334.17977892188</v>
      </c>
      <c r="AA224" s="6"/>
    </row>
    <row r="225" spans="1:28" ht="15" customHeight="1">
      <c r="A225" s="70" t="s">
        <v>233</v>
      </c>
      <c r="B225" s="14" t="s">
        <v>774</v>
      </c>
      <c r="C225" s="14" t="s">
        <v>9</v>
      </c>
      <c r="D225" s="14" t="s">
        <v>181</v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6"/>
      <c r="U225" s="63">
        <v>10812.492120361001</v>
      </c>
      <c r="V225" s="43">
        <v>6099.9840000000004</v>
      </c>
      <c r="W225" s="43"/>
      <c r="X225" s="28"/>
      <c r="Y225" s="28"/>
      <c r="Z225" s="35">
        <f t="shared" si="3"/>
        <v>16912.476120361003</v>
      </c>
      <c r="AA225" s="6"/>
    </row>
    <row r="226" spans="1:28" ht="15" customHeight="1">
      <c r="A226" s="70" t="s">
        <v>234</v>
      </c>
      <c r="B226" s="14" t="s">
        <v>235</v>
      </c>
      <c r="C226" s="14" t="s">
        <v>9</v>
      </c>
      <c r="D226" s="14" t="s">
        <v>181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6"/>
      <c r="U226" s="63">
        <v>49340.052062853953</v>
      </c>
      <c r="V226" s="43">
        <v>67886.420000000013</v>
      </c>
      <c r="W226" s="43"/>
      <c r="X226" s="28"/>
      <c r="Y226" s="28"/>
      <c r="Z226" s="35">
        <f t="shared" si="3"/>
        <v>117226.47206285397</v>
      </c>
      <c r="AA226" s="6"/>
    </row>
    <row r="227" spans="1:28" ht="15" customHeight="1">
      <c r="A227" s="70" t="s">
        <v>236</v>
      </c>
      <c r="B227" s="14" t="s">
        <v>237</v>
      </c>
      <c r="C227" s="14" t="s">
        <v>9</v>
      </c>
      <c r="D227" s="14" t="s">
        <v>181</v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6"/>
      <c r="U227" s="63">
        <v>4707.5386019852976</v>
      </c>
      <c r="V227" s="43">
        <v>472616.67</v>
      </c>
      <c r="W227" s="43"/>
      <c r="X227" s="28"/>
      <c r="Y227" s="28"/>
      <c r="Z227" s="35">
        <f t="shared" si="3"/>
        <v>477324.2086019853</v>
      </c>
      <c r="AA227" s="6"/>
    </row>
    <row r="228" spans="1:28" ht="15" customHeight="1">
      <c r="A228" s="70" t="s">
        <v>776</v>
      </c>
      <c r="B228" s="14" t="s">
        <v>775</v>
      </c>
      <c r="C228" s="77" t="s">
        <v>8</v>
      </c>
      <c r="D228" s="14" t="s">
        <v>181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6"/>
      <c r="U228" s="63"/>
      <c r="V228" s="43">
        <v>10123.200000000001</v>
      </c>
      <c r="W228" s="43"/>
      <c r="X228" s="28"/>
      <c r="Y228" s="28"/>
      <c r="Z228" s="35">
        <f t="shared" si="3"/>
        <v>10123.200000000001</v>
      </c>
      <c r="AA228" s="6"/>
    </row>
    <row r="229" spans="1:28" ht="15" customHeight="1">
      <c r="A229" s="70" t="s">
        <v>238</v>
      </c>
      <c r="B229" s="14" t="s">
        <v>524</v>
      </c>
      <c r="C229" s="14" t="s">
        <v>5</v>
      </c>
      <c r="D229" s="14" t="s">
        <v>181</v>
      </c>
      <c r="E229" s="28"/>
      <c r="F229" s="28"/>
      <c r="G229" s="28"/>
      <c r="H229" s="28"/>
      <c r="I229" s="28"/>
      <c r="J229" s="28"/>
      <c r="K229" s="36"/>
      <c r="L229" s="36">
        <v>13750</v>
      </c>
      <c r="M229" s="36"/>
      <c r="N229" s="36"/>
      <c r="O229" s="36"/>
      <c r="P229" s="36"/>
      <c r="Q229" s="36"/>
      <c r="R229" s="36"/>
      <c r="S229" s="36"/>
      <c r="T229" s="27"/>
      <c r="U229" s="63">
        <v>1204123.7141458115</v>
      </c>
      <c r="V229" s="43">
        <v>3878678.56</v>
      </c>
      <c r="W229" s="43"/>
      <c r="X229" s="28"/>
      <c r="Y229" s="28"/>
      <c r="Z229" s="35">
        <f t="shared" si="3"/>
        <v>5096552.2741458118</v>
      </c>
      <c r="AA229" s="6"/>
    </row>
    <row r="230" spans="1:28" ht="15" customHeight="1">
      <c r="A230" s="70" t="s">
        <v>239</v>
      </c>
      <c r="B230" s="14" t="s">
        <v>240</v>
      </c>
      <c r="C230" s="14" t="s">
        <v>9</v>
      </c>
      <c r="D230" s="14" t="s">
        <v>181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6"/>
      <c r="U230" s="63">
        <v>2855.8111111317548</v>
      </c>
      <c r="V230" s="43"/>
      <c r="W230" s="43"/>
      <c r="X230" s="28"/>
      <c r="Y230" s="28"/>
      <c r="Z230" s="35">
        <f t="shared" si="3"/>
        <v>2855.8111111317548</v>
      </c>
      <c r="AA230" s="6"/>
    </row>
    <row r="231" spans="1:28" ht="15" customHeight="1">
      <c r="A231" s="70" t="s">
        <v>241</v>
      </c>
      <c r="B231" s="14" t="s">
        <v>242</v>
      </c>
      <c r="C231" s="14" t="s">
        <v>9</v>
      </c>
      <c r="D231" s="14" t="s">
        <v>181</v>
      </c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>
        <v>167022</v>
      </c>
      <c r="S231" s="28"/>
      <c r="T231" s="26"/>
      <c r="U231" s="63">
        <v>61996.499874354806</v>
      </c>
      <c r="V231" s="43">
        <v>666994.02299999993</v>
      </c>
      <c r="W231" s="43"/>
      <c r="X231" s="28"/>
      <c r="Y231" s="28"/>
      <c r="Z231" s="35">
        <f t="shared" si="3"/>
        <v>896012.52287435473</v>
      </c>
      <c r="AA231" s="6"/>
    </row>
    <row r="232" spans="1:28" ht="15" customHeight="1">
      <c r="A232" s="70" t="s">
        <v>243</v>
      </c>
      <c r="B232" s="14" t="s">
        <v>244</v>
      </c>
      <c r="C232" s="14" t="s">
        <v>9</v>
      </c>
      <c r="D232" s="14" t="s">
        <v>181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6"/>
      <c r="U232" s="63">
        <v>12043.305988423097</v>
      </c>
      <c r="V232" s="43">
        <v>24640.977999999999</v>
      </c>
      <c r="W232" s="43"/>
      <c r="X232" s="28"/>
      <c r="Y232" s="28"/>
      <c r="Z232" s="35">
        <f t="shared" si="3"/>
        <v>36684.283988423093</v>
      </c>
      <c r="AA232" s="6"/>
    </row>
    <row r="233" spans="1:28" ht="15" customHeight="1">
      <c r="A233" s="70" t="s">
        <v>777</v>
      </c>
      <c r="B233" s="14" t="s">
        <v>778</v>
      </c>
      <c r="C233" s="14" t="s">
        <v>22</v>
      </c>
      <c r="D233" s="14" t="s">
        <v>181</v>
      </c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6"/>
      <c r="U233" s="39"/>
      <c r="V233" s="43">
        <v>66053.77</v>
      </c>
      <c r="W233" s="43"/>
      <c r="X233" s="28"/>
      <c r="Y233" s="28"/>
      <c r="Z233" s="35">
        <f t="shared" si="3"/>
        <v>66053.77</v>
      </c>
      <c r="AA233" s="6"/>
    </row>
    <row r="234" spans="1:28" ht="15" customHeight="1">
      <c r="A234" s="70" t="s">
        <v>245</v>
      </c>
      <c r="B234" s="14" t="s">
        <v>246</v>
      </c>
      <c r="C234" s="14" t="s">
        <v>9</v>
      </c>
      <c r="D234" s="14" t="s">
        <v>181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6"/>
      <c r="U234" s="63">
        <v>4518.4922343098633</v>
      </c>
      <c r="V234" s="43">
        <v>429713.12800000003</v>
      </c>
      <c r="W234" s="43"/>
      <c r="X234" s="28"/>
      <c r="Y234" s="28"/>
      <c r="Z234" s="35">
        <f t="shared" si="3"/>
        <v>434231.62023430987</v>
      </c>
      <c r="AA234" s="6"/>
    </row>
    <row r="235" spans="1:28" ht="15" customHeight="1">
      <c r="A235" s="70" t="s">
        <v>247</v>
      </c>
      <c r="B235" s="14" t="s">
        <v>248</v>
      </c>
      <c r="C235" s="14" t="s">
        <v>9</v>
      </c>
      <c r="D235" s="14" t="s">
        <v>181</v>
      </c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6"/>
      <c r="U235" s="63">
        <v>80357.729385637344</v>
      </c>
      <c r="V235" s="43">
        <v>213727.13499999998</v>
      </c>
      <c r="W235" s="43"/>
      <c r="X235" s="28"/>
      <c r="Y235" s="28"/>
      <c r="Z235" s="35">
        <f t="shared" si="3"/>
        <v>294084.86438563734</v>
      </c>
      <c r="AA235" s="6"/>
    </row>
    <row r="236" spans="1:28" ht="15" customHeight="1">
      <c r="A236" s="70" t="s">
        <v>249</v>
      </c>
      <c r="B236" s="14" t="s">
        <v>250</v>
      </c>
      <c r="C236" s="1" t="s">
        <v>9</v>
      </c>
      <c r="D236" s="14" t="s">
        <v>181</v>
      </c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6"/>
      <c r="U236" s="63">
        <v>17545.961569908042</v>
      </c>
      <c r="V236" s="43">
        <v>50444.800000000003</v>
      </c>
      <c r="W236" s="43"/>
      <c r="X236" s="28"/>
      <c r="Y236" s="28"/>
      <c r="Z236" s="35">
        <f t="shared" si="3"/>
        <v>67990.761569908049</v>
      </c>
      <c r="AA236" s="6"/>
    </row>
    <row r="237" spans="1:28" ht="15" customHeight="1">
      <c r="A237" s="70" t="s">
        <v>251</v>
      </c>
      <c r="B237" s="14" t="s">
        <v>252</v>
      </c>
      <c r="C237" s="1" t="s">
        <v>9</v>
      </c>
      <c r="D237" s="14" t="s">
        <v>181</v>
      </c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6"/>
      <c r="U237" s="63">
        <v>70630.183126022952</v>
      </c>
      <c r="V237" s="43">
        <v>584762.69900000014</v>
      </c>
      <c r="W237" s="43"/>
      <c r="X237" s="28"/>
      <c r="Y237" s="28"/>
      <c r="Z237" s="35">
        <f t="shared" si="3"/>
        <v>655392.88212602306</v>
      </c>
      <c r="AA237" s="6"/>
    </row>
    <row r="238" spans="1:28" ht="15" customHeight="1">
      <c r="A238" s="70" t="s">
        <v>780</v>
      </c>
      <c r="B238" s="14" t="s">
        <v>781</v>
      </c>
      <c r="C238" s="1" t="s">
        <v>22</v>
      </c>
      <c r="D238" s="14" t="s">
        <v>181</v>
      </c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6"/>
      <c r="U238" s="39"/>
      <c r="V238" s="43">
        <v>29680.54</v>
      </c>
      <c r="W238" s="43"/>
      <c r="X238" s="28"/>
      <c r="Y238" s="28"/>
      <c r="Z238" s="35">
        <f t="shared" si="3"/>
        <v>29680.54</v>
      </c>
      <c r="AA238" s="6"/>
    </row>
    <row r="239" spans="1:28" ht="15" customHeight="1">
      <c r="A239" s="70" t="s">
        <v>254</v>
      </c>
      <c r="B239" s="14" t="s">
        <v>255</v>
      </c>
      <c r="C239" s="1" t="s">
        <v>22</v>
      </c>
      <c r="D239" s="14" t="s">
        <v>181</v>
      </c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6"/>
      <c r="U239" s="39"/>
      <c r="V239" s="43">
        <v>13676.36</v>
      </c>
      <c r="W239" s="43"/>
      <c r="X239" s="28"/>
      <c r="Y239" s="28"/>
      <c r="Z239" s="35">
        <f t="shared" si="3"/>
        <v>13676.36</v>
      </c>
      <c r="AA239" s="6"/>
    </row>
    <row r="240" spans="1:28" ht="15" customHeight="1">
      <c r="A240" s="70">
        <v>650783160</v>
      </c>
      <c r="B240" s="14" t="s">
        <v>762</v>
      </c>
      <c r="C240" s="1" t="s">
        <v>9</v>
      </c>
      <c r="D240" s="14" t="s">
        <v>826</v>
      </c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6"/>
      <c r="U240" s="63">
        <v>342.06002487379203</v>
      </c>
      <c r="V240" s="43">
        <v>145572.57</v>
      </c>
      <c r="W240" s="43"/>
      <c r="X240" s="28"/>
      <c r="Y240" s="28"/>
      <c r="Z240" s="35">
        <f t="shared" si="3"/>
        <v>145914.6300248738</v>
      </c>
      <c r="AA240" s="6"/>
      <c r="AB240" s="11"/>
    </row>
    <row r="241" spans="1:28" ht="15" customHeight="1">
      <c r="A241" s="70">
        <v>810000380</v>
      </c>
      <c r="B241" s="14" t="s">
        <v>720</v>
      </c>
      <c r="C241" s="14" t="s">
        <v>9</v>
      </c>
      <c r="D241" s="14" t="s">
        <v>826</v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6"/>
      <c r="U241" s="63">
        <v>7296.0610177579001</v>
      </c>
      <c r="V241" s="43"/>
      <c r="W241" s="43"/>
      <c r="X241" s="28"/>
      <c r="Y241" s="28"/>
      <c r="Z241" s="35">
        <f t="shared" si="3"/>
        <v>7296.0610177579001</v>
      </c>
      <c r="AA241" s="6"/>
    </row>
    <row r="242" spans="1:28" ht="15" customHeight="1">
      <c r="A242" s="70" t="s">
        <v>302</v>
      </c>
      <c r="B242" s="14" t="s">
        <v>303</v>
      </c>
      <c r="C242" s="1" t="s">
        <v>9</v>
      </c>
      <c r="D242" s="14" t="s">
        <v>826</v>
      </c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6"/>
      <c r="U242" s="63">
        <v>1748.1413459471887</v>
      </c>
      <c r="V242" s="43">
        <v>210870.71899999998</v>
      </c>
      <c r="W242" s="43"/>
      <c r="X242" s="28"/>
      <c r="Y242" s="28"/>
      <c r="Z242" s="35">
        <f t="shared" si="3"/>
        <v>212618.86034594718</v>
      </c>
      <c r="AA242" s="6"/>
    </row>
    <row r="243" spans="1:28" ht="15" customHeight="1">
      <c r="A243" s="70" t="s">
        <v>256</v>
      </c>
      <c r="B243" s="14" t="s">
        <v>257</v>
      </c>
      <c r="C243" s="14" t="s">
        <v>9</v>
      </c>
      <c r="D243" s="14" t="s">
        <v>826</v>
      </c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6"/>
      <c r="U243" s="63">
        <v>12906.453882727375</v>
      </c>
      <c r="V243" s="43">
        <v>355445.712</v>
      </c>
      <c r="W243" s="43"/>
      <c r="X243" s="28"/>
      <c r="Y243" s="28"/>
      <c r="Z243" s="35">
        <f t="shared" si="3"/>
        <v>368352.16588272736</v>
      </c>
      <c r="AA243" s="6"/>
      <c r="AB243" s="11"/>
    </row>
    <row r="244" spans="1:28" ht="15" customHeight="1">
      <c r="A244" s="70" t="s">
        <v>258</v>
      </c>
      <c r="B244" s="14" t="s">
        <v>259</v>
      </c>
      <c r="C244" s="1" t="s">
        <v>9</v>
      </c>
      <c r="D244" s="14" t="s">
        <v>826</v>
      </c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6"/>
      <c r="U244" s="63">
        <v>7716.4575923901375</v>
      </c>
      <c r="V244" s="43">
        <v>12499.949999999999</v>
      </c>
      <c r="W244" s="43"/>
      <c r="X244" s="28"/>
      <c r="Y244" s="28"/>
      <c r="Z244" s="35">
        <f t="shared" si="3"/>
        <v>20216.407592390136</v>
      </c>
      <c r="AA244" s="6"/>
    </row>
    <row r="245" spans="1:28" ht="15" customHeight="1">
      <c r="A245" s="70" t="s">
        <v>559</v>
      </c>
      <c r="B245" s="14" t="s">
        <v>560</v>
      </c>
      <c r="C245" s="1" t="s">
        <v>22</v>
      </c>
      <c r="D245" s="14" t="s">
        <v>826</v>
      </c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6"/>
      <c r="U245" s="39"/>
      <c r="V245" s="43">
        <v>102033.62599999999</v>
      </c>
      <c r="W245" s="43"/>
      <c r="X245" s="28"/>
      <c r="Y245" s="28"/>
      <c r="Z245" s="35">
        <f t="shared" si="3"/>
        <v>102033.62599999999</v>
      </c>
      <c r="AA245" s="6"/>
    </row>
    <row r="246" spans="1:28" ht="15" customHeight="1">
      <c r="A246" s="70" t="s">
        <v>304</v>
      </c>
      <c r="B246" s="14" t="s">
        <v>305</v>
      </c>
      <c r="C246" s="14" t="s">
        <v>9</v>
      </c>
      <c r="D246" s="14" t="s">
        <v>826</v>
      </c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6"/>
      <c r="U246" s="63">
        <v>684.75654996520359</v>
      </c>
      <c r="V246" s="43">
        <v>95304.94</v>
      </c>
      <c r="W246" s="43"/>
      <c r="X246" s="28"/>
      <c r="Y246" s="28"/>
      <c r="Z246" s="35">
        <f t="shared" si="3"/>
        <v>95989.6965499652</v>
      </c>
      <c r="AA246" s="6"/>
    </row>
    <row r="247" spans="1:28" ht="15" customHeight="1">
      <c r="A247" s="70" t="s">
        <v>306</v>
      </c>
      <c r="B247" s="14" t="s">
        <v>307</v>
      </c>
      <c r="C247" s="14" t="s">
        <v>9</v>
      </c>
      <c r="D247" s="14" t="s">
        <v>826</v>
      </c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6"/>
      <c r="U247" s="63">
        <v>984.15987651933085</v>
      </c>
      <c r="V247" s="43">
        <v>296.08999999999997</v>
      </c>
      <c r="W247" s="43"/>
      <c r="X247" s="28"/>
      <c r="Y247" s="28"/>
      <c r="Z247" s="35">
        <f t="shared" si="3"/>
        <v>1280.2498765193309</v>
      </c>
      <c r="AA247" s="6"/>
    </row>
    <row r="248" spans="1:28" ht="15" customHeight="1">
      <c r="A248" s="70" t="s">
        <v>797</v>
      </c>
      <c r="B248" s="14" t="s">
        <v>798</v>
      </c>
      <c r="C248" s="14" t="s">
        <v>22</v>
      </c>
      <c r="D248" s="14" t="s">
        <v>826</v>
      </c>
      <c r="E248" s="28"/>
      <c r="F248" s="28"/>
      <c r="G248" s="28"/>
      <c r="H248" s="28"/>
      <c r="I248" s="28"/>
      <c r="J248" s="28"/>
      <c r="K248" s="36"/>
      <c r="L248" s="36"/>
      <c r="M248" s="36"/>
      <c r="N248" s="36"/>
      <c r="O248" s="40"/>
      <c r="P248" s="36"/>
      <c r="Q248" s="36"/>
      <c r="R248" s="36"/>
      <c r="S248" s="36"/>
      <c r="T248" s="27"/>
      <c r="U248" s="63"/>
      <c r="V248" s="43">
        <v>52668.285000000003</v>
      </c>
      <c r="W248" s="43"/>
      <c r="X248" s="28"/>
      <c r="Y248" s="28"/>
      <c r="Z248" s="35">
        <f t="shared" si="3"/>
        <v>52668.285000000003</v>
      </c>
      <c r="AA248" s="6"/>
    </row>
    <row r="249" spans="1:28" ht="15" customHeight="1">
      <c r="A249" s="70" t="s">
        <v>260</v>
      </c>
      <c r="B249" s="14" t="s">
        <v>261</v>
      </c>
      <c r="C249" s="14" t="s">
        <v>661</v>
      </c>
      <c r="D249" s="14" t="s">
        <v>826</v>
      </c>
      <c r="E249" s="28"/>
      <c r="F249" s="28"/>
      <c r="G249" s="28"/>
      <c r="H249" s="28"/>
      <c r="I249" s="28"/>
      <c r="J249" s="28"/>
      <c r="K249" s="36"/>
      <c r="L249" s="36"/>
      <c r="M249" s="36"/>
      <c r="N249" s="36"/>
      <c r="O249" s="36">
        <v>71267</v>
      </c>
      <c r="P249" s="36"/>
      <c r="Q249" s="36"/>
      <c r="R249" s="36"/>
      <c r="S249" s="36"/>
      <c r="T249" s="27"/>
      <c r="U249" s="63">
        <v>744936.15370691521</v>
      </c>
      <c r="V249" s="43"/>
      <c r="W249" s="43"/>
      <c r="X249" s="28"/>
      <c r="Y249" s="28"/>
      <c r="Z249" s="35">
        <f t="shared" si="3"/>
        <v>816203.15370691521</v>
      </c>
      <c r="AA249" s="6"/>
    </row>
    <row r="250" spans="1:28" ht="15" customHeight="1">
      <c r="A250" s="70" t="s">
        <v>262</v>
      </c>
      <c r="B250" s="14" t="s">
        <v>263</v>
      </c>
      <c r="C250" s="1" t="s">
        <v>9</v>
      </c>
      <c r="D250" s="14" t="s">
        <v>826</v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6"/>
      <c r="U250" s="63">
        <v>496.45771787228858</v>
      </c>
      <c r="V250" s="43">
        <v>190595.18</v>
      </c>
      <c r="W250" s="43"/>
      <c r="X250" s="28"/>
      <c r="Y250" s="28"/>
      <c r="Z250" s="35">
        <f t="shared" si="3"/>
        <v>191091.63771787228</v>
      </c>
      <c r="AA250" s="6"/>
      <c r="AB250" s="11"/>
    </row>
    <row r="251" spans="1:28" ht="15" customHeight="1">
      <c r="A251" s="70" t="s">
        <v>264</v>
      </c>
      <c r="B251" s="14" t="s">
        <v>265</v>
      </c>
      <c r="C251" s="14" t="s">
        <v>9</v>
      </c>
      <c r="D251" s="14" t="s">
        <v>826</v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6"/>
      <c r="U251" s="63"/>
      <c r="V251" s="43">
        <v>32569.9</v>
      </c>
      <c r="W251" s="43"/>
      <c r="X251" s="28"/>
      <c r="Y251" s="28"/>
      <c r="Z251" s="35">
        <f t="shared" si="3"/>
        <v>32569.9</v>
      </c>
      <c r="AA251" s="6"/>
      <c r="AB251" s="11"/>
    </row>
    <row r="252" spans="1:28" ht="15" customHeight="1">
      <c r="A252" s="70" t="s">
        <v>590</v>
      </c>
      <c r="B252" s="14" t="s">
        <v>799</v>
      </c>
      <c r="C252" s="14" t="s">
        <v>22</v>
      </c>
      <c r="D252" s="14" t="s">
        <v>826</v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6"/>
      <c r="U252" s="39"/>
      <c r="V252" s="43">
        <v>242793.8</v>
      </c>
      <c r="W252" s="43"/>
      <c r="X252" s="28"/>
      <c r="Y252" s="28"/>
      <c r="Z252" s="35">
        <f t="shared" si="3"/>
        <v>242793.8</v>
      </c>
      <c r="AA252" s="6"/>
    </row>
    <row r="253" spans="1:28" ht="15" customHeight="1">
      <c r="A253" s="70" t="s">
        <v>319</v>
      </c>
      <c r="B253" s="14" t="s">
        <v>320</v>
      </c>
      <c r="C253" s="14" t="s">
        <v>22</v>
      </c>
      <c r="D253" s="14" t="s">
        <v>826</v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6"/>
      <c r="U253" s="39"/>
      <c r="V253" s="43">
        <v>51300.333999999995</v>
      </c>
      <c r="W253" s="43"/>
      <c r="X253" s="28"/>
      <c r="Y253" s="28"/>
      <c r="Z253" s="35">
        <f t="shared" si="3"/>
        <v>51300.333999999995</v>
      </c>
      <c r="AA253" s="6"/>
    </row>
    <row r="254" spans="1:28" ht="15" customHeight="1">
      <c r="A254" s="70" t="s">
        <v>321</v>
      </c>
      <c r="B254" s="14" t="s">
        <v>322</v>
      </c>
      <c r="C254" s="14" t="s">
        <v>22</v>
      </c>
      <c r="D254" s="14" t="s">
        <v>826</v>
      </c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6"/>
      <c r="U254" s="39"/>
      <c r="V254" s="43">
        <v>655860.87</v>
      </c>
      <c r="W254" s="43"/>
      <c r="X254" s="28"/>
      <c r="Y254" s="28"/>
      <c r="Z254" s="35">
        <f t="shared" si="3"/>
        <v>655860.87</v>
      </c>
      <c r="AA254" s="6"/>
    </row>
    <row r="255" spans="1:28" ht="15" customHeight="1">
      <c r="A255" s="70" t="s">
        <v>323</v>
      </c>
      <c r="B255" s="14" t="s">
        <v>324</v>
      </c>
      <c r="C255" s="1" t="s">
        <v>22</v>
      </c>
      <c r="D255" s="14" t="s">
        <v>826</v>
      </c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6"/>
      <c r="U255" s="39"/>
      <c r="V255" s="43">
        <v>275373.91000000003</v>
      </c>
      <c r="W255" s="43"/>
      <c r="X255" s="28"/>
      <c r="Y255" s="28"/>
      <c r="Z255" s="35">
        <f t="shared" si="3"/>
        <v>275373.91000000003</v>
      </c>
      <c r="AA255" s="6"/>
    </row>
    <row r="256" spans="1:28" ht="15" customHeight="1">
      <c r="A256" s="70" t="s">
        <v>325</v>
      </c>
      <c r="B256" s="14" t="s">
        <v>253</v>
      </c>
      <c r="C256" s="14" t="s">
        <v>22</v>
      </c>
      <c r="D256" s="14" t="s">
        <v>826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6"/>
      <c r="U256" s="39"/>
      <c r="V256" s="43">
        <v>24218.1</v>
      </c>
      <c r="W256" s="43"/>
      <c r="X256" s="28"/>
      <c r="Y256" s="28"/>
      <c r="Z256" s="35">
        <f t="shared" si="3"/>
        <v>24218.1</v>
      </c>
      <c r="AA256" s="6"/>
    </row>
    <row r="257" spans="1:28" ht="15" customHeight="1">
      <c r="A257" s="70" t="s">
        <v>801</v>
      </c>
      <c r="B257" s="14" t="s">
        <v>800</v>
      </c>
      <c r="C257" s="1" t="s">
        <v>9</v>
      </c>
      <c r="D257" s="14" t="s">
        <v>826</v>
      </c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6"/>
      <c r="U257" s="63"/>
      <c r="V257" s="43">
        <v>44229.72</v>
      </c>
      <c r="W257" s="43"/>
      <c r="X257" s="28"/>
      <c r="Y257" s="28"/>
      <c r="Z257" s="35">
        <f t="shared" si="3"/>
        <v>44229.72</v>
      </c>
      <c r="AA257" s="6"/>
      <c r="AB257" s="11"/>
    </row>
    <row r="258" spans="1:28" ht="15" customHeight="1">
      <c r="A258" s="70" t="s">
        <v>326</v>
      </c>
      <c r="B258" s="14" t="s">
        <v>327</v>
      </c>
      <c r="C258" s="14" t="s">
        <v>22</v>
      </c>
      <c r="D258" s="14" t="s">
        <v>826</v>
      </c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6"/>
      <c r="U258" s="39"/>
      <c r="V258" s="43">
        <v>678367.72</v>
      </c>
      <c r="W258" s="43"/>
      <c r="X258" s="28"/>
      <c r="Y258" s="28"/>
      <c r="Z258" s="35">
        <f t="shared" ref="Z258:Z321" si="4">SUM(E258:Y258)</f>
        <v>678367.72</v>
      </c>
      <c r="AA258" s="6"/>
    </row>
    <row r="259" spans="1:28" ht="15" customHeight="1">
      <c r="A259" s="70" t="s">
        <v>308</v>
      </c>
      <c r="B259" s="14" t="s">
        <v>309</v>
      </c>
      <c r="C259" s="14" t="s">
        <v>661</v>
      </c>
      <c r="D259" s="14" t="s">
        <v>826</v>
      </c>
      <c r="E259" s="28"/>
      <c r="F259" s="28"/>
      <c r="G259" s="28"/>
      <c r="H259" s="28"/>
      <c r="I259" s="28"/>
      <c r="J259" s="28"/>
      <c r="K259" s="36"/>
      <c r="L259" s="36"/>
      <c r="M259" s="36">
        <f>77481+136965</f>
        <v>214446</v>
      </c>
      <c r="N259" s="36"/>
      <c r="O259" s="36">
        <v>36166</v>
      </c>
      <c r="P259" s="36"/>
      <c r="Q259" s="36"/>
      <c r="R259" s="36"/>
      <c r="S259" s="36"/>
      <c r="T259" s="27"/>
      <c r="U259" s="63">
        <v>1929206.4956665279</v>
      </c>
      <c r="V259" s="43">
        <v>3779245.3000000003</v>
      </c>
      <c r="W259" s="43"/>
      <c r="X259" s="28"/>
      <c r="Y259" s="28"/>
      <c r="Z259" s="35">
        <f t="shared" si="4"/>
        <v>5959063.7956665289</v>
      </c>
      <c r="AA259" s="6"/>
    </row>
    <row r="260" spans="1:28" ht="15" customHeight="1">
      <c r="A260" s="70" t="s">
        <v>328</v>
      </c>
      <c r="B260" s="14" t="s">
        <v>329</v>
      </c>
      <c r="C260" s="14" t="s">
        <v>22</v>
      </c>
      <c r="D260" s="14" t="s">
        <v>826</v>
      </c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6"/>
      <c r="U260" s="39"/>
      <c r="V260" s="43">
        <v>494248</v>
      </c>
      <c r="W260" s="43"/>
      <c r="X260" s="28"/>
      <c r="Y260" s="28"/>
      <c r="Z260" s="35">
        <f t="shared" si="4"/>
        <v>494248</v>
      </c>
      <c r="AA260" s="6"/>
    </row>
    <row r="261" spans="1:28" ht="15" customHeight="1">
      <c r="A261" s="70" t="s">
        <v>310</v>
      </c>
      <c r="B261" s="14" t="s">
        <v>311</v>
      </c>
      <c r="C261" s="1" t="s">
        <v>5</v>
      </c>
      <c r="D261" s="14" t="s">
        <v>826</v>
      </c>
      <c r="E261" s="28"/>
      <c r="F261" s="28"/>
      <c r="G261" s="28"/>
      <c r="H261" s="28"/>
      <c r="I261" s="28"/>
      <c r="J261" s="28"/>
      <c r="K261" s="36"/>
      <c r="L261" s="36">
        <v>40703</v>
      </c>
      <c r="M261" s="36"/>
      <c r="N261" s="36"/>
      <c r="O261" s="40"/>
      <c r="P261" s="36"/>
      <c r="Q261" s="36"/>
      <c r="R261" s="36"/>
      <c r="S261" s="36"/>
      <c r="T261" s="27"/>
      <c r="U261" s="63">
        <v>196201.17539855035</v>
      </c>
      <c r="V261" s="43">
        <v>1297798.81</v>
      </c>
      <c r="W261" s="43"/>
      <c r="X261" s="28"/>
      <c r="Y261" s="28"/>
      <c r="Z261" s="35">
        <f t="shared" si="4"/>
        <v>1534702.9853985505</v>
      </c>
      <c r="AA261" s="6"/>
    </row>
    <row r="262" spans="1:28" ht="15" customHeight="1">
      <c r="A262" s="70" t="s">
        <v>591</v>
      </c>
      <c r="B262" s="14" t="s">
        <v>802</v>
      </c>
      <c r="C262" s="14" t="s">
        <v>9</v>
      </c>
      <c r="D262" s="14" t="s">
        <v>826</v>
      </c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6"/>
      <c r="U262" s="63"/>
      <c r="V262" s="43">
        <v>44873.84</v>
      </c>
      <c r="W262" s="43"/>
      <c r="X262" s="28"/>
      <c r="Y262" s="28"/>
      <c r="Z262" s="35">
        <f t="shared" si="4"/>
        <v>44873.84</v>
      </c>
      <c r="AA262" s="6"/>
      <c r="AB262" s="11"/>
    </row>
    <row r="263" spans="1:28" ht="15" customHeight="1">
      <c r="A263" s="70" t="s">
        <v>266</v>
      </c>
      <c r="B263" s="14" t="s">
        <v>506</v>
      </c>
      <c r="C263" s="1" t="s">
        <v>5</v>
      </c>
      <c r="D263" s="14" t="s">
        <v>826</v>
      </c>
      <c r="E263" s="28"/>
      <c r="F263" s="28"/>
      <c r="G263" s="28"/>
      <c r="H263" s="28"/>
      <c r="I263" s="28"/>
      <c r="J263" s="28"/>
      <c r="K263" s="36"/>
      <c r="L263" s="36"/>
      <c r="M263" s="36"/>
      <c r="N263" s="36"/>
      <c r="O263" s="36"/>
      <c r="P263" s="36"/>
      <c r="Q263" s="36"/>
      <c r="R263" s="36"/>
      <c r="S263" s="36"/>
      <c r="T263" s="27"/>
      <c r="U263" s="63">
        <v>475663.17789133242</v>
      </c>
      <c r="V263" s="43">
        <v>338208.52999999997</v>
      </c>
      <c r="W263" s="43"/>
      <c r="X263" s="28"/>
      <c r="Y263" s="28"/>
      <c r="Z263" s="35">
        <f t="shared" si="4"/>
        <v>813871.70789133245</v>
      </c>
      <c r="AA263" s="6"/>
    </row>
    <row r="264" spans="1:28" ht="15" customHeight="1">
      <c r="A264" s="70" t="s">
        <v>592</v>
      </c>
      <c r="B264" s="14" t="s">
        <v>593</v>
      </c>
      <c r="C264" s="14" t="s">
        <v>22</v>
      </c>
      <c r="D264" s="14" t="s">
        <v>826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6"/>
      <c r="U264" s="39"/>
      <c r="V264" s="43">
        <v>140138.386</v>
      </c>
      <c r="W264" s="43"/>
      <c r="X264" s="28"/>
      <c r="Y264" s="28"/>
      <c r="Z264" s="35">
        <f t="shared" si="4"/>
        <v>140138.386</v>
      </c>
      <c r="AA264" s="6"/>
    </row>
    <row r="265" spans="1:28" ht="15" customHeight="1">
      <c r="A265" s="70" t="s">
        <v>804</v>
      </c>
      <c r="B265" s="61" t="s">
        <v>803</v>
      </c>
      <c r="C265" s="77" t="s">
        <v>22</v>
      </c>
      <c r="D265" s="14" t="s">
        <v>826</v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6"/>
      <c r="U265" s="63"/>
      <c r="V265" s="43">
        <v>60475.07</v>
      </c>
      <c r="W265" s="43"/>
      <c r="X265" s="28"/>
      <c r="Y265" s="28"/>
      <c r="Z265" s="35">
        <f t="shared" si="4"/>
        <v>60475.07</v>
      </c>
      <c r="AA265" s="6"/>
    </row>
    <row r="266" spans="1:28" ht="15" customHeight="1">
      <c r="A266" s="70" t="s">
        <v>267</v>
      </c>
      <c r="B266" s="14" t="s">
        <v>268</v>
      </c>
      <c r="C266" s="1" t="s">
        <v>9</v>
      </c>
      <c r="D266" s="14" t="s">
        <v>826</v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6"/>
      <c r="U266" s="63">
        <v>8673.0824131923127</v>
      </c>
      <c r="V266" s="43">
        <v>132264.94</v>
      </c>
      <c r="W266" s="43"/>
      <c r="X266" s="28"/>
      <c r="Y266" s="28"/>
      <c r="Z266" s="35">
        <f t="shared" si="4"/>
        <v>140938.02241319232</v>
      </c>
      <c r="AA266" s="6"/>
      <c r="AB266" s="11"/>
    </row>
    <row r="267" spans="1:28" ht="15" customHeight="1">
      <c r="A267" s="70" t="s">
        <v>269</v>
      </c>
      <c r="B267" s="14" t="s">
        <v>270</v>
      </c>
      <c r="C267" s="14" t="s">
        <v>661</v>
      </c>
      <c r="D267" s="14" t="s">
        <v>826</v>
      </c>
      <c r="E267" s="28"/>
      <c r="F267" s="28"/>
      <c r="G267" s="28"/>
      <c r="H267" s="28"/>
      <c r="I267" s="28"/>
      <c r="J267" s="28"/>
      <c r="K267" s="36"/>
      <c r="L267" s="36"/>
      <c r="M267" s="36">
        <f>136656+90151+204479</f>
        <v>431286</v>
      </c>
      <c r="N267" s="36"/>
      <c r="O267" s="36">
        <f>20600+20400+29996</f>
        <v>70996</v>
      </c>
      <c r="P267" s="36"/>
      <c r="Q267" s="36"/>
      <c r="R267" s="36"/>
      <c r="S267" s="36"/>
      <c r="T267" s="27"/>
      <c r="U267" s="63">
        <v>2398052.9295324539</v>
      </c>
      <c r="V267" s="43">
        <v>2203877.7050000001</v>
      </c>
      <c r="W267" s="43"/>
      <c r="X267" s="28"/>
      <c r="Y267" s="28"/>
      <c r="Z267" s="35">
        <f t="shared" si="4"/>
        <v>5104212.6345324535</v>
      </c>
      <c r="AA267" s="6"/>
    </row>
    <row r="268" spans="1:28" ht="15" customHeight="1">
      <c r="A268" s="70" t="s">
        <v>271</v>
      </c>
      <c r="B268" s="14" t="s">
        <v>272</v>
      </c>
      <c r="C268" s="14" t="s">
        <v>8</v>
      </c>
      <c r="D268" s="14" t="s">
        <v>826</v>
      </c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6"/>
      <c r="U268" s="39"/>
      <c r="V268" s="43">
        <v>104164.93</v>
      </c>
      <c r="W268" s="43"/>
      <c r="X268" s="28"/>
      <c r="Y268" s="28"/>
      <c r="Z268" s="35">
        <f t="shared" si="4"/>
        <v>104164.93</v>
      </c>
      <c r="AA268" s="6"/>
    </row>
    <row r="269" spans="1:28" ht="15" customHeight="1">
      <c r="A269" s="70" t="s">
        <v>594</v>
      </c>
      <c r="B269" s="14" t="s">
        <v>595</v>
      </c>
      <c r="C269" s="1" t="s">
        <v>22</v>
      </c>
      <c r="D269" s="1" t="s">
        <v>826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6"/>
      <c r="U269" s="39"/>
      <c r="V269" s="43">
        <v>268422.12400000001</v>
      </c>
      <c r="W269" s="43"/>
      <c r="X269" s="28"/>
      <c r="Y269" s="28"/>
      <c r="Z269" s="35">
        <f t="shared" si="4"/>
        <v>268422.12400000001</v>
      </c>
      <c r="AA269" s="6"/>
    </row>
    <row r="270" spans="1:28" ht="15" customHeight="1">
      <c r="A270" s="70" t="s">
        <v>312</v>
      </c>
      <c r="B270" s="14" t="s">
        <v>718</v>
      </c>
      <c r="C270" s="14" t="s">
        <v>9</v>
      </c>
      <c r="D270" s="14" t="s">
        <v>826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6"/>
      <c r="U270" s="63">
        <v>24785.469584985593</v>
      </c>
      <c r="V270" s="43">
        <v>106371.94</v>
      </c>
      <c r="W270" s="43"/>
      <c r="X270" s="28"/>
      <c r="Y270" s="28"/>
      <c r="Z270" s="35">
        <f t="shared" si="4"/>
        <v>131157.40958498558</v>
      </c>
      <c r="AA270" s="6"/>
    </row>
    <row r="271" spans="1:28" ht="15" customHeight="1">
      <c r="A271" s="70" t="s">
        <v>313</v>
      </c>
      <c r="B271" s="14" t="s">
        <v>314</v>
      </c>
      <c r="C271" s="14" t="s">
        <v>9</v>
      </c>
      <c r="D271" s="1" t="s">
        <v>826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6"/>
      <c r="U271" s="63">
        <v>566.12548100193362</v>
      </c>
      <c r="V271" s="43"/>
      <c r="W271" s="43"/>
      <c r="X271" s="28"/>
      <c r="Y271" s="28"/>
      <c r="Z271" s="35">
        <f t="shared" si="4"/>
        <v>566.12548100193362</v>
      </c>
      <c r="AA271" s="6"/>
    </row>
    <row r="272" spans="1:28" ht="15" customHeight="1">
      <c r="A272" s="70" t="s">
        <v>330</v>
      </c>
      <c r="B272" s="14" t="s">
        <v>331</v>
      </c>
      <c r="C272" s="14" t="s">
        <v>22</v>
      </c>
      <c r="D272" s="1" t="s">
        <v>826</v>
      </c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6"/>
      <c r="U272" s="39"/>
      <c r="V272" s="43">
        <v>49850.767999999996</v>
      </c>
      <c r="W272" s="43"/>
      <c r="X272" s="28"/>
      <c r="Y272" s="28"/>
      <c r="Z272" s="35">
        <f t="shared" si="4"/>
        <v>49850.767999999996</v>
      </c>
      <c r="AA272" s="6"/>
    </row>
    <row r="273" spans="1:28" ht="15" customHeight="1">
      <c r="A273" s="70" t="s">
        <v>273</v>
      </c>
      <c r="B273" s="14" t="s">
        <v>274</v>
      </c>
      <c r="C273" s="14" t="s">
        <v>9</v>
      </c>
      <c r="D273" s="14" t="s">
        <v>826</v>
      </c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6"/>
      <c r="U273" s="63">
        <v>24164.43870407042</v>
      </c>
      <c r="V273" s="43">
        <v>174653.61299999998</v>
      </c>
      <c r="W273" s="43"/>
      <c r="X273" s="28"/>
      <c r="Y273" s="28"/>
      <c r="Z273" s="35">
        <f t="shared" si="4"/>
        <v>198818.05170407041</v>
      </c>
      <c r="AA273" s="6"/>
    </row>
    <row r="274" spans="1:28" ht="15" customHeight="1">
      <c r="A274" s="70" t="s">
        <v>276</v>
      </c>
      <c r="B274" s="14" t="s">
        <v>275</v>
      </c>
      <c r="C274" s="14" t="s">
        <v>22</v>
      </c>
      <c r="D274" s="14" t="s">
        <v>826</v>
      </c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6"/>
      <c r="U274" s="39">
        <v>28967.004054449073</v>
      </c>
      <c r="V274" s="43"/>
      <c r="W274" s="43"/>
      <c r="X274" s="28"/>
      <c r="Y274" s="28"/>
      <c r="Z274" s="35">
        <f t="shared" si="4"/>
        <v>28967.004054449073</v>
      </c>
      <c r="AA274" s="6"/>
    </row>
    <row r="275" spans="1:28" ht="15" customHeight="1">
      <c r="A275" s="70" t="s">
        <v>806</v>
      </c>
      <c r="B275" s="14" t="s">
        <v>805</v>
      </c>
      <c r="C275" s="14" t="s">
        <v>22</v>
      </c>
      <c r="D275" s="1" t="s">
        <v>826</v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6"/>
      <c r="U275" s="63"/>
      <c r="V275" s="43">
        <v>93988.44</v>
      </c>
      <c r="W275" s="43"/>
      <c r="X275" s="28"/>
      <c r="Y275" s="28"/>
      <c r="Z275" s="35">
        <f t="shared" si="4"/>
        <v>93988.44</v>
      </c>
      <c r="AA275" s="6"/>
    </row>
    <row r="276" spans="1:28" ht="15" customHeight="1">
      <c r="A276" s="70" t="s">
        <v>315</v>
      </c>
      <c r="B276" s="14" t="s">
        <v>316</v>
      </c>
      <c r="C276" s="1" t="s">
        <v>9</v>
      </c>
      <c r="D276" s="1" t="s">
        <v>826</v>
      </c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6"/>
      <c r="U276" s="63">
        <v>4377.2018916697089</v>
      </c>
      <c r="V276" s="43">
        <v>231.779</v>
      </c>
      <c r="W276" s="43"/>
      <c r="X276" s="28"/>
      <c r="Y276" s="28"/>
      <c r="Z276" s="35">
        <f t="shared" si="4"/>
        <v>4608.9808916697093</v>
      </c>
      <c r="AA276" s="6"/>
      <c r="AB276" s="11"/>
    </row>
    <row r="277" spans="1:28" ht="15" customHeight="1">
      <c r="A277" s="70" t="s">
        <v>317</v>
      </c>
      <c r="B277" s="14" t="s">
        <v>318</v>
      </c>
      <c r="C277" s="1" t="s">
        <v>9</v>
      </c>
      <c r="D277" s="1" t="s">
        <v>826</v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6"/>
      <c r="U277" s="63">
        <v>14464.841174831043</v>
      </c>
      <c r="V277" s="43">
        <v>96259.87000000001</v>
      </c>
      <c r="W277" s="43"/>
      <c r="X277" s="28"/>
      <c r="Y277" s="28"/>
      <c r="Z277" s="35">
        <f t="shared" si="4"/>
        <v>110724.71117483106</v>
      </c>
      <c r="AA277" s="6"/>
      <c r="AB277" s="11"/>
    </row>
    <row r="278" spans="1:28" ht="15" customHeight="1">
      <c r="A278" s="70">
        <v>590782637</v>
      </c>
      <c r="B278" s="14" t="s">
        <v>721</v>
      </c>
      <c r="C278" s="14" t="s">
        <v>9</v>
      </c>
      <c r="D278" s="14" t="s">
        <v>827</v>
      </c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6"/>
      <c r="U278" s="63">
        <v>5875.7417849170633</v>
      </c>
      <c r="V278" s="43">
        <v>46848.614999999998</v>
      </c>
      <c r="W278" s="43"/>
      <c r="X278" s="28"/>
      <c r="Y278" s="28"/>
      <c r="Z278" s="35">
        <f t="shared" si="4"/>
        <v>52724.356784917065</v>
      </c>
      <c r="AA278" s="6"/>
      <c r="AB278" s="11"/>
    </row>
    <row r="279" spans="1:28" ht="15" customHeight="1">
      <c r="A279" s="70" t="s">
        <v>385</v>
      </c>
      <c r="B279" s="14" t="s">
        <v>386</v>
      </c>
      <c r="C279" s="14" t="s">
        <v>9</v>
      </c>
      <c r="D279" s="1" t="s">
        <v>827</v>
      </c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6"/>
      <c r="U279" s="63">
        <v>25.954601742237518</v>
      </c>
      <c r="V279" s="43"/>
      <c r="W279" s="43"/>
      <c r="X279" s="28"/>
      <c r="Y279" s="28"/>
      <c r="Z279" s="35">
        <f t="shared" si="4"/>
        <v>25.954601742237518</v>
      </c>
      <c r="AA279" s="6"/>
      <c r="AB279" s="11"/>
    </row>
    <row r="280" spans="1:28" ht="15" customHeight="1">
      <c r="A280" s="70" t="s">
        <v>387</v>
      </c>
      <c r="B280" s="14" t="s">
        <v>388</v>
      </c>
      <c r="C280" s="14" t="s">
        <v>9</v>
      </c>
      <c r="D280" s="1" t="s">
        <v>827</v>
      </c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6"/>
      <c r="U280" s="63">
        <v>2538.804986420696</v>
      </c>
      <c r="V280" s="43"/>
      <c r="W280" s="43"/>
      <c r="X280" s="28"/>
      <c r="Y280" s="28"/>
      <c r="Z280" s="35">
        <f t="shared" si="4"/>
        <v>2538.804986420696</v>
      </c>
      <c r="AA280" s="6"/>
      <c r="AB280" s="12"/>
    </row>
    <row r="281" spans="1:28" ht="15" customHeight="1">
      <c r="A281" s="70" t="s">
        <v>551</v>
      </c>
      <c r="B281" s="14" t="s">
        <v>695</v>
      </c>
      <c r="C281" s="14" t="s">
        <v>9</v>
      </c>
      <c r="D281" s="1" t="s">
        <v>827</v>
      </c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6"/>
      <c r="U281" s="63"/>
      <c r="V281" s="43">
        <v>45854.1</v>
      </c>
      <c r="W281" s="43"/>
      <c r="X281" s="28"/>
      <c r="Y281" s="28"/>
      <c r="Z281" s="35">
        <f t="shared" si="4"/>
        <v>45854.1</v>
      </c>
      <c r="AA281" s="6"/>
      <c r="AB281" s="11"/>
    </row>
    <row r="282" spans="1:28" ht="15" customHeight="1">
      <c r="A282" s="70" t="s">
        <v>389</v>
      </c>
      <c r="B282" s="14" t="s">
        <v>390</v>
      </c>
      <c r="C282" s="14" t="s">
        <v>9</v>
      </c>
      <c r="D282" s="1" t="s">
        <v>827</v>
      </c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6"/>
      <c r="U282" s="63">
        <v>2633.4836657761302</v>
      </c>
      <c r="V282" s="43"/>
      <c r="W282" s="43"/>
      <c r="X282" s="28"/>
      <c r="Y282" s="28"/>
      <c r="Z282" s="35">
        <f t="shared" si="4"/>
        <v>2633.4836657761302</v>
      </c>
      <c r="AA282" s="6"/>
      <c r="AB282" s="11"/>
    </row>
    <row r="283" spans="1:28" ht="15" customHeight="1">
      <c r="A283" s="70" t="s">
        <v>332</v>
      </c>
      <c r="B283" s="14" t="s">
        <v>333</v>
      </c>
      <c r="C283" s="14" t="s">
        <v>5</v>
      </c>
      <c r="D283" s="14" t="s">
        <v>827</v>
      </c>
      <c r="E283" s="28"/>
      <c r="F283" s="28"/>
      <c r="G283" s="28"/>
      <c r="H283" s="28"/>
      <c r="I283" s="28"/>
      <c r="J283" s="28"/>
      <c r="K283" s="28"/>
      <c r="L283" s="28">
        <v>12501</v>
      </c>
      <c r="M283" s="28"/>
      <c r="N283" s="28"/>
      <c r="O283" s="28"/>
      <c r="P283" s="28"/>
      <c r="Q283" s="28"/>
      <c r="R283" s="28"/>
      <c r="S283" s="28"/>
      <c r="T283" s="26"/>
      <c r="U283" s="63">
        <v>728403.31113167992</v>
      </c>
      <c r="V283" s="43">
        <v>312943.61800000002</v>
      </c>
      <c r="W283" s="43"/>
      <c r="X283" s="28"/>
      <c r="Y283" s="28"/>
      <c r="Z283" s="35">
        <f t="shared" si="4"/>
        <v>1053847.9291316799</v>
      </c>
      <c r="AA283" s="6"/>
    </row>
    <row r="284" spans="1:28" ht="15" customHeight="1">
      <c r="A284" s="70" t="s">
        <v>334</v>
      </c>
      <c r="B284" s="14" t="s">
        <v>335</v>
      </c>
      <c r="C284" s="1" t="s">
        <v>8</v>
      </c>
      <c r="D284" s="1" t="s">
        <v>827</v>
      </c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>
        <f>62778+34412</f>
        <v>97190</v>
      </c>
      <c r="P284" s="28"/>
      <c r="Q284" s="28"/>
      <c r="R284" s="28"/>
      <c r="S284" s="28"/>
      <c r="T284" s="26"/>
      <c r="U284" s="63">
        <v>37345.582902391419</v>
      </c>
      <c r="V284" s="43">
        <v>14804.5</v>
      </c>
      <c r="W284" s="43"/>
      <c r="X284" s="28"/>
      <c r="Y284" s="28"/>
      <c r="Z284" s="35">
        <f t="shared" si="4"/>
        <v>149340.08290239141</v>
      </c>
      <c r="AA284" s="6"/>
    </row>
    <row r="285" spans="1:28" ht="15" customHeight="1">
      <c r="A285" s="70" t="s">
        <v>336</v>
      </c>
      <c r="B285" s="14" t="s">
        <v>663</v>
      </c>
      <c r="C285" s="1" t="s">
        <v>661</v>
      </c>
      <c r="D285" s="1" t="s">
        <v>827</v>
      </c>
      <c r="E285" s="28"/>
      <c r="F285" s="28"/>
      <c r="G285" s="28"/>
      <c r="H285" s="28"/>
      <c r="I285" s="28"/>
      <c r="J285" s="28"/>
      <c r="K285" s="36"/>
      <c r="L285" s="36">
        <v>73496</v>
      </c>
      <c r="M285" s="40">
        <f>99400+99400+149600</f>
        <v>348400</v>
      </c>
      <c r="N285" s="36"/>
      <c r="O285" s="36">
        <v>83259</v>
      </c>
      <c r="P285" s="36"/>
      <c r="Q285" s="36"/>
      <c r="R285" s="36"/>
      <c r="S285" s="36"/>
      <c r="T285" s="27">
        <v>150000</v>
      </c>
      <c r="U285" s="63">
        <v>3603278.6962527633</v>
      </c>
      <c r="V285" s="43">
        <v>5370608.6620000005</v>
      </c>
      <c r="W285" s="43"/>
      <c r="X285" s="28"/>
      <c r="Y285" s="28"/>
      <c r="Z285" s="35">
        <f t="shared" si="4"/>
        <v>9629042.3582527637</v>
      </c>
      <c r="AA285" s="6"/>
    </row>
    <row r="286" spans="1:28" ht="15" customHeight="1">
      <c r="A286" s="70" t="s">
        <v>363</v>
      </c>
      <c r="B286" s="14" t="s">
        <v>364</v>
      </c>
      <c r="C286" s="14" t="s">
        <v>22</v>
      </c>
      <c r="D286" s="14" t="s">
        <v>827</v>
      </c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6"/>
      <c r="U286" s="39"/>
      <c r="V286" s="43">
        <v>19303.644</v>
      </c>
      <c r="W286" s="43"/>
      <c r="X286" s="28"/>
      <c r="Y286" s="28"/>
      <c r="Z286" s="35">
        <f t="shared" si="4"/>
        <v>19303.644</v>
      </c>
      <c r="AA286" s="6"/>
    </row>
    <row r="287" spans="1:28" ht="15" customHeight="1">
      <c r="A287" s="70" t="s">
        <v>337</v>
      </c>
      <c r="B287" s="14" t="s">
        <v>338</v>
      </c>
      <c r="C287" s="1" t="s">
        <v>9</v>
      </c>
      <c r="D287" s="1" t="s">
        <v>827</v>
      </c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6"/>
      <c r="U287" s="63">
        <v>4758.9245414492043</v>
      </c>
      <c r="V287" s="43">
        <v>51466.32</v>
      </c>
      <c r="W287" s="43"/>
      <c r="X287" s="28"/>
      <c r="Y287" s="28"/>
      <c r="Z287" s="35">
        <f t="shared" si="4"/>
        <v>56225.244541449203</v>
      </c>
      <c r="AA287" s="6"/>
    </row>
    <row r="288" spans="1:28" ht="15" customHeight="1">
      <c r="A288" s="70" t="s">
        <v>339</v>
      </c>
      <c r="B288" s="14" t="s">
        <v>340</v>
      </c>
      <c r="C288" s="14" t="s">
        <v>9</v>
      </c>
      <c r="D288" s="14" t="s">
        <v>827</v>
      </c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6"/>
      <c r="U288" s="39"/>
      <c r="V288" s="43">
        <v>30300</v>
      </c>
      <c r="W288" s="43"/>
      <c r="X288" s="28"/>
      <c r="Y288" s="28"/>
      <c r="Z288" s="35">
        <f t="shared" si="4"/>
        <v>30300</v>
      </c>
      <c r="AA288" s="6"/>
    </row>
    <row r="289" spans="1:28" ht="15" customHeight="1">
      <c r="A289" s="70" t="s">
        <v>341</v>
      </c>
      <c r="B289" s="14" t="s">
        <v>342</v>
      </c>
      <c r="C289" s="14" t="s">
        <v>9</v>
      </c>
      <c r="D289" s="1" t="s">
        <v>827</v>
      </c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6"/>
      <c r="U289" s="63">
        <v>56559.584807121078</v>
      </c>
      <c r="V289" s="43">
        <v>213143.83000000002</v>
      </c>
      <c r="W289" s="43"/>
      <c r="X289" s="28"/>
      <c r="Y289" s="28"/>
      <c r="Z289" s="35">
        <f t="shared" si="4"/>
        <v>269703.41480712109</v>
      </c>
      <c r="AA289" s="6"/>
    </row>
    <row r="290" spans="1:28" ht="15" customHeight="1">
      <c r="A290" s="70" t="s">
        <v>614</v>
      </c>
      <c r="B290" s="14" t="s">
        <v>748</v>
      </c>
      <c r="C290" s="14" t="s">
        <v>9</v>
      </c>
      <c r="D290" s="14" t="s">
        <v>827</v>
      </c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6"/>
      <c r="U290" s="39"/>
      <c r="V290" s="43">
        <v>2909.904</v>
      </c>
      <c r="W290" s="43"/>
      <c r="X290" s="28"/>
      <c r="Y290" s="28"/>
      <c r="Z290" s="35">
        <f t="shared" si="4"/>
        <v>2909.904</v>
      </c>
      <c r="AA290" s="6"/>
    </row>
    <row r="291" spans="1:28" ht="15" customHeight="1">
      <c r="A291" s="70" t="s">
        <v>343</v>
      </c>
      <c r="B291" s="14" t="s">
        <v>344</v>
      </c>
      <c r="C291" s="1" t="s">
        <v>9</v>
      </c>
      <c r="D291" s="1" t="s">
        <v>827</v>
      </c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6"/>
      <c r="U291" s="63">
        <v>111688.13876600628</v>
      </c>
      <c r="V291" s="43">
        <v>486165.38999999996</v>
      </c>
      <c r="W291" s="43"/>
      <c r="X291" s="28"/>
      <c r="Y291" s="28"/>
      <c r="Z291" s="35">
        <f t="shared" si="4"/>
        <v>597853.52876600623</v>
      </c>
      <c r="AA291" s="6"/>
    </row>
    <row r="292" spans="1:28" ht="15" customHeight="1">
      <c r="A292" s="70" t="s">
        <v>345</v>
      </c>
      <c r="B292" s="14" t="s">
        <v>346</v>
      </c>
      <c r="C292" s="14" t="s">
        <v>9</v>
      </c>
      <c r="D292" s="14" t="s">
        <v>827</v>
      </c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6"/>
      <c r="U292" s="63">
        <v>63034.294397428181</v>
      </c>
      <c r="V292" s="43">
        <v>153778.587</v>
      </c>
      <c r="W292" s="43"/>
      <c r="X292" s="28"/>
      <c r="Y292" s="28"/>
      <c r="Z292" s="35">
        <f t="shared" si="4"/>
        <v>216812.88139742817</v>
      </c>
      <c r="AA292" s="6"/>
    </row>
    <row r="293" spans="1:28" ht="15" customHeight="1">
      <c r="A293" s="70" t="s">
        <v>347</v>
      </c>
      <c r="B293" s="14" t="s">
        <v>348</v>
      </c>
      <c r="C293" s="14" t="s">
        <v>9</v>
      </c>
      <c r="D293" s="1" t="s">
        <v>827</v>
      </c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6"/>
      <c r="U293" s="63"/>
      <c r="V293" s="43">
        <v>148402.78</v>
      </c>
      <c r="W293" s="43"/>
      <c r="X293" s="28"/>
      <c r="Y293" s="28"/>
      <c r="Z293" s="35">
        <f t="shared" si="4"/>
        <v>148402.78</v>
      </c>
      <c r="AA293" s="6"/>
    </row>
    <row r="294" spans="1:28" ht="15" customHeight="1">
      <c r="A294" s="70" t="s">
        <v>349</v>
      </c>
      <c r="B294" s="14" t="s">
        <v>350</v>
      </c>
      <c r="C294" s="14" t="s">
        <v>9</v>
      </c>
      <c r="D294" s="1" t="s">
        <v>827</v>
      </c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6"/>
      <c r="U294" s="63">
        <v>30133.295183539733</v>
      </c>
      <c r="V294" s="43">
        <v>102938.80500000001</v>
      </c>
      <c r="W294" s="43"/>
      <c r="X294" s="28"/>
      <c r="Y294" s="28"/>
      <c r="Z294" s="35">
        <f t="shared" si="4"/>
        <v>133072.10018353973</v>
      </c>
      <c r="AA294" s="6"/>
    </row>
    <row r="295" spans="1:28" ht="15" customHeight="1">
      <c r="A295" s="70" t="s">
        <v>749</v>
      </c>
      <c r="B295" s="14" t="s">
        <v>750</v>
      </c>
      <c r="C295" s="1" t="s">
        <v>22</v>
      </c>
      <c r="D295" s="1" t="s">
        <v>827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6"/>
      <c r="U295" s="39"/>
      <c r="V295" s="43">
        <v>165585</v>
      </c>
      <c r="W295" s="43"/>
      <c r="X295" s="28"/>
      <c r="Y295" s="28"/>
      <c r="Z295" s="35">
        <f t="shared" si="4"/>
        <v>165585</v>
      </c>
      <c r="AA295" s="6"/>
    </row>
    <row r="296" spans="1:28" ht="15" customHeight="1">
      <c r="A296" s="70" t="s">
        <v>615</v>
      </c>
      <c r="B296" s="14" t="s">
        <v>616</v>
      </c>
      <c r="C296" s="77" t="s">
        <v>8</v>
      </c>
      <c r="D296" s="1" t="s">
        <v>827</v>
      </c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6"/>
      <c r="U296" s="63"/>
      <c r="V296" s="43">
        <v>105696.238</v>
      </c>
      <c r="W296" s="62"/>
      <c r="X296" s="28"/>
      <c r="Y296" s="28"/>
      <c r="Z296" s="35">
        <f t="shared" si="4"/>
        <v>105696.238</v>
      </c>
      <c r="AA296" s="6"/>
    </row>
    <row r="297" spans="1:28" ht="15" customHeight="1">
      <c r="A297" s="70" t="s">
        <v>617</v>
      </c>
      <c r="B297" s="14" t="s">
        <v>618</v>
      </c>
      <c r="C297" s="14" t="s">
        <v>22</v>
      </c>
      <c r="D297" s="14" t="s">
        <v>827</v>
      </c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6"/>
      <c r="U297" s="39"/>
      <c r="V297" s="43">
        <v>181866.13</v>
      </c>
      <c r="W297" s="43"/>
      <c r="X297" s="28"/>
      <c r="Y297" s="28"/>
      <c r="Z297" s="35">
        <f t="shared" si="4"/>
        <v>181866.13</v>
      </c>
      <c r="AA297" s="6"/>
    </row>
    <row r="298" spans="1:28" ht="15" customHeight="1">
      <c r="A298" s="70" t="s">
        <v>619</v>
      </c>
      <c r="B298" s="14" t="s">
        <v>620</v>
      </c>
      <c r="C298" s="14" t="s">
        <v>22</v>
      </c>
      <c r="D298" s="1" t="s">
        <v>827</v>
      </c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6"/>
      <c r="U298" s="39"/>
      <c r="V298" s="43">
        <v>12221.34</v>
      </c>
      <c r="W298" s="43"/>
      <c r="X298" s="28"/>
      <c r="Y298" s="28"/>
      <c r="Z298" s="35">
        <f t="shared" si="4"/>
        <v>12221.34</v>
      </c>
      <c r="AA298" s="6"/>
    </row>
    <row r="299" spans="1:28" ht="15" customHeight="1">
      <c r="A299" s="70" t="s">
        <v>751</v>
      </c>
      <c r="B299" s="14" t="s">
        <v>752</v>
      </c>
      <c r="C299" s="77" t="s">
        <v>8</v>
      </c>
      <c r="D299" s="1" t="s">
        <v>827</v>
      </c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6"/>
      <c r="U299" s="39"/>
      <c r="V299" s="43">
        <v>11641.42</v>
      </c>
      <c r="W299" s="43"/>
      <c r="X299" s="28"/>
      <c r="Y299" s="28"/>
      <c r="Z299" s="35">
        <f t="shared" si="4"/>
        <v>11641.42</v>
      </c>
      <c r="AA299" s="6"/>
    </row>
    <row r="300" spans="1:28" ht="15" customHeight="1">
      <c r="A300" s="70" t="s">
        <v>391</v>
      </c>
      <c r="B300" s="14" t="s">
        <v>392</v>
      </c>
      <c r="C300" s="1" t="s">
        <v>9</v>
      </c>
      <c r="D300" s="1" t="s">
        <v>827</v>
      </c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6"/>
      <c r="U300" s="63">
        <v>3543.1883792436747</v>
      </c>
      <c r="V300" s="43">
        <v>346182.62799999997</v>
      </c>
      <c r="W300" s="43"/>
      <c r="X300" s="28"/>
      <c r="Y300" s="28"/>
      <c r="Z300" s="35">
        <f t="shared" si="4"/>
        <v>349725.81637924362</v>
      </c>
      <c r="AA300" s="6"/>
      <c r="AB300" s="11"/>
    </row>
    <row r="301" spans="1:28" ht="15" customHeight="1">
      <c r="A301" s="70" t="s">
        <v>393</v>
      </c>
      <c r="B301" s="14" t="s">
        <v>394</v>
      </c>
      <c r="C301" s="14" t="s">
        <v>9</v>
      </c>
      <c r="D301" s="14" t="s">
        <v>827</v>
      </c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6"/>
      <c r="U301" s="39"/>
      <c r="V301" s="43">
        <v>121100.75</v>
      </c>
      <c r="W301" s="43"/>
      <c r="X301" s="28"/>
      <c r="Y301" s="28"/>
      <c r="Z301" s="35">
        <f t="shared" si="4"/>
        <v>121100.75</v>
      </c>
      <c r="AA301" s="6"/>
    </row>
    <row r="302" spans="1:28" ht="15" customHeight="1">
      <c r="A302" s="70" t="s">
        <v>753</v>
      </c>
      <c r="B302" s="14" t="s">
        <v>754</v>
      </c>
      <c r="C302" s="14" t="s">
        <v>22</v>
      </c>
      <c r="D302" s="1" t="s">
        <v>827</v>
      </c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6"/>
      <c r="U302" s="39"/>
      <c r="V302" s="43">
        <v>71145.88</v>
      </c>
      <c r="W302" s="43"/>
      <c r="X302" s="28"/>
      <c r="Y302" s="28"/>
      <c r="Z302" s="35">
        <f t="shared" si="4"/>
        <v>71145.88</v>
      </c>
      <c r="AA302" s="6"/>
    </row>
    <row r="303" spans="1:28" ht="15" customHeight="1">
      <c r="A303" s="70" t="s">
        <v>395</v>
      </c>
      <c r="B303" s="14" t="s">
        <v>396</v>
      </c>
      <c r="C303" s="14" t="s">
        <v>9</v>
      </c>
      <c r="D303" s="14" t="s">
        <v>827</v>
      </c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6"/>
      <c r="U303" s="63">
        <v>18401.831174247647</v>
      </c>
      <c r="V303" s="43">
        <v>144255.23699999999</v>
      </c>
      <c r="W303" s="43"/>
      <c r="X303" s="28"/>
      <c r="Y303" s="28"/>
      <c r="Z303" s="35">
        <f t="shared" si="4"/>
        <v>162657.06817424763</v>
      </c>
      <c r="AA303" s="6"/>
    </row>
    <row r="304" spans="1:28" ht="15" customHeight="1">
      <c r="A304" s="70" t="s">
        <v>706</v>
      </c>
      <c r="B304" s="14" t="s">
        <v>707</v>
      </c>
      <c r="C304" s="14" t="s">
        <v>22</v>
      </c>
      <c r="D304" s="1" t="s">
        <v>827</v>
      </c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6"/>
      <c r="U304" s="39"/>
      <c r="V304" s="43">
        <v>2900</v>
      </c>
      <c r="W304" s="43"/>
      <c r="X304" s="28"/>
      <c r="Y304" s="28"/>
      <c r="Z304" s="35">
        <f t="shared" si="4"/>
        <v>2900</v>
      </c>
      <c r="AA304" s="6"/>
    </row>
    <row r="305" spans="1:28" ht="15" customHeight="1">
      <c r="A305" s="70" t="s">
        <v>351</v>
      </c>
      <c r="B305" s="14" t="s">
        <v>352</v>
      </c>
      <c r="C305" s="14" t="s">
        <v>9</v>
      </c>
      <c r="D305" s="1" t="s">
        <v>827</v>
      </c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6"/>
      <c r="U305" s="63">
        <v>113718.14093848303</v>
      </c>
      <c r="V305" s="43">
        <v>208311.82699999999</v>
      </c>
      <c r="W305" s="43"/>
      <c r="X305" s="28"/>
      <c r="Y305" s="28"/>
      <c r="Z305" s="35">
        <f t="shared" si="4"/>
        <v>322029.96793848299</v>
      </c>
      <c r="AA305" s="6"/>
    </row>
    <row r="306" spans="1:28" ht="15" customHeight="1">
      <c r="A306" s="70" t="s">
        <v>353</v>
      </c>
      <c r="B306" s="14" t="s">
        <v>354</v>
      </c>
      <c r="C306" s="14" t="s">
        <v>9</v>
      </c>
      <c r="D306" s="14" t="s">
        <v>827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6"/>
      <c r="U306" s="63">
        <v>25962.663303454094</v>
      </c>
      <c r="V306" s="43">
        <v>163760.57</v>
      </c>
      <c r="W306" s="43"/>
      <c r="X306" s="28"/>
      <c r="Y306" s="28"/>
      <c r="Z306" s="35">
        <f t="shared" si="4"/>
        <v>189723.23330345409</v>
      </c>
      <c r="AA306" s="6"/>
    </row>
    <row r="307" spans="1:28" ht="15" customHeight="1">
      <c r="A307" s="70" t="s">
        <v>355</v>
      </c>
      <c r="B307" s="14" t="s">
        <v>356</v>
      </c>
      <c r="C307" s="1" t="s">
        <v>9</v>
      </c>
      <c r="D307" s="1" t="s">
        <v>827</v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6"/>
      <c r="U307" s="63">
        <v>22942.616639930566</v>
      </c>
      <c r="V307" s="43">
        <v>152090.55700000003</v>
      </c>
      <c r="W307" s="43"/>
      <c r="X307" s="28"/>
      <c r="Y307" s="28"/>
      <c r="Z307" s="35">
        <f t="shared" si="4"/>
        <v>175033.17363993061</v>
      </c>
      <c r="AA307" s="6"/>
    </row>
    <row r="308" spans="1:28" ht="15" customHeight="1">
      <c r="A308" s="70" t="s">
        <v>357</v>
      </c>
      <c r="B308" s="14" t="s">
        <v>358</v>
      </c>
      <c r="C308" s="1" t="s">
        <v>9</v>
      </c>
      <c r="D308" s="1" t="s">
        <v>827</v>
      </c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6"/>
      <c r="U308" s="63">
        <v>43600.0916666005</v>
      </c>
      <c r="V308" s="43">
        <v>18525</v>
      </c>
      <c r="W308" s="43"/>
      <c r="X308" s="28"/>
      <c r="Y308" s="28"/>
      <c r="Z308" s="35">
        <f t="shared" si="4"/>
        <v>62125.0916666005</v>
      </c>
      <c r="AA308" s="6"/>
    </row>
    <row r="309" spans="1:28" ht="15" customHeight="1">
      <c r="A309" s="70" t="s">
        <v>755</v>
      </c>
      <c r="B309" s="14" t="s">
        <v>756</v>
      </c>
      <c r="C309" s="14" t="s">
        <v>9</v>
      </c>
      <c r="D309" s="1" t="s">
        <v>827</v>
      </c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6"/>
      <c r="U309" s="63"/>
      <c r="V309" s="43">
        <v>118430.62</v>
      </c>
      <c r="W309" s="43"/>
      <c r="X309" s="28"/>
      <c r="Y309" s="28"/>
      <c r="Z309" s="35">
        <f t="shared" si="4"/>
        <v>118430.62</v>
      </c>
      <c r="AA309" s="6"/>
    </row>
    <row r="310" spans="1:28" ht="15" customHeight="1">
      <c r="A310" s="70" t="s">
        <v>621</v>
      </c>
      <c r="B310" s="14" t="s">
        <v>622</v>
      </c>
      <c r="C310" s="1" t="s">
        <v>22</v>
      </c>
      <c r="D310" s="1" t="s">
        <v>827</v>
      </c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6"/>
      <c r="U310" s="63"/>
      <c r="V310" s="43">
        <v>740.63599999999997</v>
      </c>
      <c r="W310" s="69"/>
      <c r="X310" s="28"/>
      <c r="Y310" s="28"/>
      <c r="Z310" s="35">
        <f t="shared" si="4"/>
        <v>740.63599999999997</v>
      </c>
      <c r="AA310" s="6"/>
    </row>
    <row r="311" spans="1:28" ht="15" customHeight="1">
      <c r="A311" s="70" t="s">
        <v>359</v>
      </c>
      <c r="B311" s="14" t="s">
        <v>360</v>
      </c>
      <c r="C311" s="14" t="s">
        <v>9</v>
      </c>
      <c r="D311" s="14" t="s">
        <v>827</v>
      </c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6"/>
      <c r="U311" s="63">
        <v>23634.985098739064</v>
      </c>
      <c r="V311" s="43">
        <v>287.3</v>
      </c>
      <c r="W311" s="43"/>
      <c r="X311" s="28"/>
      <c r="Y311" s="28"/>
      <c r="Z311" s="35">
        <f t="shared" si="4"/>
        <v>23922.285098739063</v>
      </c>
      <c r="AA311" s="6"/>
    </row>
    <row r="312" spans="1:28" ht="15" customHeight="1">
      <c r="A312" s="70" t="s">
        <v>361</v>
      </c>
      <c r="B312" s="14" t="s">
        <v>362</v>
      </c>
      <c r="C312" s="1" t="s">
        <v>9</v>
      </c>
      <c r="D312" s="1" t="s">
        <v>827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6"/>
      <c r="U312" s="63">
        <v>16314.904226715284</v>
      </c>
      <c r="V312" s="43">
        <v>550478.06900000002</v>
      </c>
      <c r="W312" s="43"/>
      <c r="X312" s="28"/>
      <c r="Y312" s="28"/>
      <c r="Z312" s="35">
        <f t="shared" si="4"/>
        <v>566792.97322671534</v>
      </c>
      <c r="AA312" s="6"/>
    </row>
    <row r="313" spans="1:28" ht="15" customHeight="1">
      <c r="A313" s="70" t="s">
        <v>397</v>
      </c>
      <c r="B313" s="14" t="s">
        <v>398</v>
      </c>
      <c r="C313" s="14" t="s">
        <v>9</v>
      </c>
      <c r="D313" s="14" t="s">
        <v>827</v>
      </c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6"/>
      <c r="U313" s="63">
        <v>7560.5702552665052</v>
      </c>
      <c r="V313" s="43">
        <v>173886.51</v>
      </c>
      <c r="W313" s="43"/>
      <c r="X313" s="28"/>
      <c r="Y313" s="28"/>
      <c r="Z313" s="35">
        <f t="shared" si="4"/>
        <v>181447.08025526651</v>
      </c>
      <c r="AA313" s="6"/>
      <c r="AB313" s="11"/>
    </row>
    <row r="314" spans="1:28" ht="15" customHeight="1">
      <c r="A314" s="78" t="s">
        <v>645</v>
      </c>
      <c r="B314" s="14" t="s">
        <v>757</v>
      </c>
      <c r="C314" s="14" t="s">
        <v>9</v>
      </c>
      <c r="D314" s="14" t="s">
        <v>827</v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6"/>
      <c r="U314" s="63"/>
      <c r="V314" s="43">
        <v>81.537999999999997</v>
      </c>
      <c r="W314" s="43"/>
      <c r="X314" s="28"/>
      <c r="Y314" s="28"/>
      <c r="Z314" s="35">
        <f t="shared" si="4"/>
        <v>81.537999999999997</v>
      </c>
      <c r="AA314" s="6"/>
      <c r="AB314" s="11"/>
    </row>
    <row r="315" spans="1:28" ht="15" customHeight="1">
      <c r="A315" s="70" t="s">
        <v>399</v>
      </c>
      <c r="B315" s="14" t="s">
        <v>400</v>
      </c>
      <c r="C315" s="14" t="s">
        <v>661</v>
      </c>
      <c r="D315" s="14" t="s">
        <v>827</v>
      </c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>
        <v>110483</v>
      </c>
      <c r="P315" s="28"/>
      <c r="Q315" s="28"/>
      <c r="R315" s="28"/>
      <c r="S315" s="28"/>
      <c r="T315" s="26"/>
      <c r="U315" s="63">
        <v>577918.5887620314</v>
      </c>
      <c r="V315" s="43">
        <v>1994907.878</v>
      </c>
      <c r="W315" s="43"/>
      <c r="X315" s="28"/>
      <c r="Y315" s="28"/>
      <c r="Z315" s="35">
        <f t="shared" si="4"/>
        <v>2683309.4667620314</v>
      </c>
      <c r="AA315" s="6"/>
    </row>
    <row r="316" spans="1:28" ht="15" customHeight="1">
      <c r="A316" s="70" t="s">
        <v>646</v>
      </c>
      <c r="B316" s="14" t="s">
        <v>647</v>
      </c>
      <c r="C316" s="14" t="s">
        <v>22</v>
      </c>
      <c r="D316" s="14" t="s">
        <v>827</v>
      </c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6"/>
      <c r="U316" s="39"/>
      <c r="V316" s="43">
        <v>59218</v>
      </c>
      <c r="W316" s="43"/>
      <c r="X316" s="28"/>
      <c r="Y316" s="28"/>
      <c r="Z316" s="35">
        <f t="shared" si="4"/>
        <v>59218</v>
      </c>
      <c r="AA316" s="6"/>
    </row>
    <row r="317" spans="1:28" ht="15" customHeight="1">
      <c r="A317" s="70" t="s">
        <v>545</v>
      </c>
      <c r="B317" s="14" t="s">
        <v>674</v>
      </c>
      <c r="C317" s="14" t="s">
        <v>22</v>
      </c>
      <c r="D317" s="1" t="s">
        <v>827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6"/>
      <c r="U317" s="39"/>
      <c r="V317" s="43">
        <v>745932.3899999999</v>
      </c>
      <c r="W317" s="43"/>
      <c r="X317" s="28"/>
      <c r="Y317" s="28"/>
      <c r="Z317" s="35">
        <f t="shared" si="4"/>
        <v>745932.3899999999</v>
      </c>
      <c r="AA317" s="6"/>
    </row>
    <row r="318" spans="1:28" ht="15" customHeight="1">
      <c r="A318" s="70">
        <v>140000092</v>
      </c>
      <c r="B318" s="14" t="s">
        <v>763</v>
      </c>
      <c r="C318" s="1" t="s">
        <v>9</v>
      </c>
      <c r="D318" s="1" t="s">
        <v>523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6"/>
      <c r="U318" s="63">
        <v>2759.1464268521031</v>
      </c>
      <c r="V318" s="43">
        <v>53250.55</v>
      </c>
      <c r="W318" s="43"/>
      <c r="X318" s="28"/>
      <c r="Y318" s="28"/>
      <c r="Z318" s="35">
        <f t="shared" si="4"/>
        <v>56009.696426852104</v>
      </c>
      <c r="AA318" s="6"/>
    </row>
    <row r="319" spans="1:28" ht="15" customHeight="1">
      <c r="A319" s="70">
        <v>760780791</v>
      </c>
      <c r="B319" s="61" t="s">
        <v>546</v>
      </c>
      <c r="C319" s="14" t="s">
        <v>22</v>
      </c>
      <c r="D319" s="1" t="s">
        <v>523</v>
      </c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6"/>
      <c r="U319" s="63"/>
      <c r="V319" s="43">
        <v>45975.76</v>
      </c>
      <c r="W319" s="43"/>
      <c r="X319" s="28"/>
      <c r="Y319" s="28"/>
      <c r="Z319" s="35">
        <f t="shared" si="4"/>
        <v>45975.76</v>
      </c>
      <c r="AA319" s="6"/>
    </row>
    <row r="320" spans="1:28" ht="15" customHeight="1">
      <c r="A320" s="70" t="s">
        <v>57</v>
      </c>
      <c r="B320" s="14" t="s">
        <v>58</v>
      </c>
      <c r="C320" s="14" t="s">
        <v>9</v>
      </c>
      <c r="D320" s="1" t="s">
        <v>523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6"/>
      <c r="U320" s="63"/>
      <c r="V320" s="43">
        <v>400630.19</v>
      </c>
      <c r="W320" s="43"/>
      <c r="X320" s="28"/>
      <c r="Y320" s="28"/>
      <c r="Z320" s="35">
        <f t="shared" si="4"/>
        <v>400630.19</v>
      </c>
      <c r="AA320" s="6"/>
      <c r="AB320" s="11"/>
    </row>
    <row r="321" spans="1:28" ht="15" customHeight="1">
      <c r="A321" s="70" t="s">
        <v>59</v>
      </c>
      <c r="B321" s="14" t="s">
        <v>60</v>
      </c>
      <c r="C321" s="14" t="s">
        <v>661</v>
      </c>
      <c r="D321" s="14" t="s">
        <v>523</v>
      </c>
      <c r="E321" s="28"/>
      <c r="F321" s="28"/>
      <c r="G321" s="28"/>
      <c r="H321" s="28"/>
      <c r="I321" s="28"/>
      <c r="J321" s="39"/>
      <c r="K321" s="28"/>
      <c r="L321" s="28"/>
      <c r="M321" s="28"/>
      <c r="N321" s="28"/>
      <c r="O321" s="28">
        <v>68382</v>
      </c>
      <c r="P321" s="28"/>
      <c r="Q321" s="28"/>
      <c r="R321" s="28"/>
      <c r="S321" s="28"/>
      <c r="T321" s="26"/>
      <c r="U321" s="63">
        <v>685645.22313219111</v>
      </c>
      <c r="V321" s="43">
        <v>1024989.84</v>
      </c>
      <c r="W321" s="43"/>
      <c r="X321" s="28"/>
      <c r="Y321" s="28"/>
      <c r="Z321" s="35">
        <f t="shared" si="4"/>
        <v>1779017.0631321911</v>
      </c>
      <c r="AA321" s="6"/>
    </row>
    <row r="322" spans="1:28" ht="15" customHeight="1">
      <c r="A322" s="70" t="s">
        <v>566</v>
      </c>
      <c r="B322" s="14" t="s">
        <v>782</v>
      </c>
      <c r="C322" s="14" t="s">
        <v>9</v>
      </c>
      <c r="D322" s="14" t="s">
        <v>523</v>
      </c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6"/>
      <c r="U322" s="63"/>
      <c r="V322" s="43">
        <v>79010.084999999992</v>
      </c>
      <c r="W322" s="43"/>
      <c r="X322" s="28"/>
      <c r="Y322" s="28"/>
      <c r="Z322" s="35">
        <f t="shared" ref="Z322:Z385" si="5">SUM(E322:Y322)</f>
        <v>79010.084999999992</v>
      </c>
      <c r="AA322" s="6"/>
    </row>
    <row r="323" spans="1:28" ht="15" customHeight="1">
      <c r="A323" s="70" t="s">
        <v>61</v>
      </c>
      <c r="B323" s="14" t="s">
        <v>62</v>
      </c>
      <c r="C323" s="14" t="s">
        <v>5</v>
      </c>
      <c r="D323" s="14" t="s">
        <v>523</v>
      </c>
      <c r="E323" s="28"/>
      <c r="F323" s="28"/>
      <c r="G323" s="28"/>
      <c r="H323" s="28"/>
      <c r="I323" s="28"/>
      <c r="J323" s="39"/>
      <c r="K323" s="36"/>
      <c r="L323" s="36"/>
      <c r="M323" s="36"/>
      <c r="N323" s="37"/>
      <c r="O323" s="36">
        <v>5993</v>
      </c>
      <c r="P323" s="36"/>
      <c r="Q323" s="36"/>
      <c r="R323" s="36"/>
      <c r="S323" s="36"/>
      <c r="T323" s="27"/>
      <c r="U323" s="63">
        <v>833556.77290323214</v>
      </c>
      <c r="V323" s="43">
        <v>802924.08000000007</v>
      </c>
      <c r="W323" s="43"/>
      <c r="X323" s="28"/>
      <c r="Y323" s="28"/>
      <c r="Z323" s="35">
        <f t="shared" si="5"/>
        <v>1642473.8529032322</v>
      </c>
      <c r="AA323" s="6"/>
      <c r="AB323" s="11"/>
    </row>
    <row r="324" spans="1:28" ht="15" customHeight="1">
      <c r="A324" s="70" t="s">
        <v>784</v>
      </c>
      <c r="B324" s="14" t="s">
        <v>783</v>
      </c>
      <c r="C324" s="14" t="s">
        <v>22</v>
      </c>
      <c r="D324" s="14" t="s">
        <v>523</v>
      </c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6"/>
      <c r="U324" s="39"/>
      <c r="V324" s="43">
        <v>3900</v>
      </c>
      <c r="W324" s="43"/>
      <c r="X324" s="28"/>
      <c r="Y324" s="28"/>
      <c r="Z324" s="35">
        <f t="shared" si="5"/>
        <v>3900</v>
      </c>
      <c r="AA324" s="6"/>
    </row>
    <row r="325" spans="1:28" ht="15" customHeight="1">
      <c r="A325" s="70" t="s">
        <v>567</v>
      </c>
      <c r="B325" s="14" t="s">
        <v>568</v>
      </c>
      <c r="C325" s="14" t="s">
        <v>22</v>
      </c>
      <c r="D325" s="1" t="s">
        <v>523</v>
      </c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6"/>
      <c r="U325" s="39"/>
      <c r="V325" s="43">
        <v>70893.34</v>
      </c>
      <c r="W325" s="43"/>
      <c r="X325" s="28"/>
      <c r="Y325" s="28"/>
      <c r="Z325" s="35">
        <f t="shared" si="5"/>
        <v>70893.34</v>
      </c>
      <c r="AA325" s="6"/>
    </row>
    <row r="326" spans="1:28" ht="15" customHeight="1">
      <c r="A326" s="70" t="s">
        <v>167</v>
      </c>
      <c r="B326" s="14" t="s">
        <v>168</v>
      </c>
      <c r="C326" s="14" t="s">
        <v>9</v>
      </c>
      <c r="D326" s="14" t="s">
        <v>523</v>
      </c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6"/>
      <c r="U326" s="63">
        <v>2567.5188122607033</v>
      </c>
      <c r="V326" s="43"/>
      <c r="W326" s="43"/>
      <c r="X326" s="28"/>
      <c r="Y326" s="28"/>
      <c r="Z326" s="35">
        <f t="shared" si="5"/>
        <v>2567.5188122607033</v>
      </c>
      <c r="AA326" s="6"/>
    </row>
    <row r="327" spans="1:28" ht="15" customHeight="1">
      <c r="A327" s="70" t="s">
        <v>169</v>
      </c>
      <c r="B327" s="14" t="s">
        <v>170</v>
      </c>
      <c r="C327" s="1" t="s">
        <v>9</v>
      </c>
      <c r="D327" s="1" t="s">
        <v>523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6"/>
      <c r="U327" s="63">
        <v>31903.569755791192</v>
      </c>
      <c r="V327" s="43">
        <v>642802.50399999996</v>
      </c>
      <c r="W327" s="43"/>
      <c r="X327" s="28"/>
      <c r="Y327" s="28"/>
      <c r="Z327" s="35">
        <f t="shared" si="5"/>
        <v>674706.07375579118</v>
      </c>
      <c r="AA327" s="6"/>
    </row>
    <row r="328" spans="1:28" ht="15" customHeight="1">
      <c r="A328" s="70" t="s">
        <v>63</v>
      </c>
      <c r="B328" s="14" t="s">
        <v>64</v>
      </c>
      <c r="C328" s="14" t="s">
        <v>9</v>
      </c>
      <c r="D328" s="1" t="s">
        <v>523</v>
      </c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6"/>
      <c r="U328" s="63">
        <v>25868.208754047737</v>
      </c>
      <c r="V328" s="43">
        <v>167068.83100000001</v>
      </c>
      <c r="W328" s="43"/>
      <c r="X328" s="28"/>
      <c r="Y328" s="28"/>
      <c r="Z328" s="35">
        <f t="shared" si="5"/>
        <v>192937.03975404776</v>
      </c>
      <c r="AA328" s="6"/>
    </row>
    <row r="329" spans="1:28" ht="15" customHeight="1">
      <c r="A329" s="70" t="s">
        <v>65</v>
      </c>
      <c r="B329" s="14" t="s">
        <v>66</v>
      </c>
      <c r="C329" s="14" t="s">
        <v>9</v>
      </c>
      <c r="D329" s="14" t="s">
        <v>523</v>
      </c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6"/>
      <c r="U329" s="63">
        <v>9468.1147843936778</v>
      </c>
      <c r="V329" s="43">
        <v>212815.76999999996</v>
      </c>
      <c r="W329" s="43"/>
      <c r="X329" s="28"/>
      <c r="Y329" s="28"/>
      <c r="Z329" s="35">
        <f t="shared" si="5"/>
        <v>222283.88478439365</v>
      </c>
      <c r="AA329" s="6"/>
    </row>
    <row r="330" spans="1:28" ht="15" customHeight="1">
      <c r="A330" s="70" t="s">
        <v>67</v>
      </c>
      <c r="B330" s="14" t="s">
        <v>68</v>
      </c>
      <c r="C330" s="14" t="s">
        <v>9</v>
      </c>
      <c r="D330" s="1" t="s">
        <v>523</v>
      </c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6"/>
      <c r="U330" s="63">
        <v>1661.5153696901416</v>
      </c>
      <c r="V330" s="43">
        <v>210091.17499999999</v>
      </c>
      <c r="W330" s="43"/>
      <c r="X330" s="28"/>
      <c r="Y330" s="28"/>
      <c r="Z330" s="35">
        <f t="shared" si="5"/>
        <v>211752.69036969013</v>
      </c>
      <c r="AA330" s="6"/>
    </row>
    <row r="331" spans="1:28" ht="15" customHeight="1">
      <c r="A331" s="70" t="s">
        <v>69</v>
      </c>
      <c r="B331" s="14" t="s">
        <v>70</v>
      </c>
      <c r="C331" s="14" t="s">
        <v>9</v>
      </c>
      <c r="D331" s="14" t="s">
        <v>523</v>
      </c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6"/>
      <c r="U331" s="63">
        <v>6043.1842817982661</v>
      </c>
      <c r="V331" s="43">
        <v>5528.73</v>
      </c>
      <c r="W331" s="43"/>
      <c r="X331" s="28"/>
      <c r="Y331" s="28"/>
      <c r="Z331" s="35">
        <f t="shared" si="5"/>
        <v>11571.914281798265</v>
      </c>
      <c r="AA331" s="6"/>
      <c r="AB331" s="11"/>
    </row>
    <row r="332" spans="1:28" ht="15" customHeight="1">
      <c r="A332" s="70" t="s">
        <v>71</v>
      </c>
      <c r="B332" s="14" t="s">
        <v>72</v>
      </c>
      <c r="C332" s="14" t="s">
        <v>9</v>
      </c>
      <c r="D332" s="14" t="s">
        <v>523</v>
      </c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6"/>
      <c r="U332" s="63">
        <v>70.077424704041306</v>
      </c>
      <c r="V332" s="43">
        <v>110177.46</v>
      </c>
      <c r="W332" s="43"/>
      <c r="X332" s="28"/>
      <c r="Y332" s="28"/>
      <c r="Z332" s="35">
        <f t="shared" si="5"/>
        <v>110247.53742470405</v>
      </c>
      <c r="AA332" s="6"/>
    </row>
    <row r="333" spans="1:28" ht="15" customHeight="1">
      <c r="A333" s="70" t="s">
        <v>171</v>
      </c>
      <c r="B333" s="14" t="s">
        <v>172</v>
      </c>
      <c r="C333" s="1" t="s">
        <v>5</v>
      </c>
      <c r="D333" s="14" t="s">
        <v>523</v>
      </c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>
        <v>31096</v>
      </c>
      <c r="P333" s="28"/>
      <c r="Q333" s="28"/>
      <c r="R333" s="28"/>
      <c r="S333" s="28"/>
      <c r="T333" s="26"/>
      <c r="U333" s="63">
        <v>404768.64572232962</v>
      </c>
      <c r="V333" s="43">
        <v>212379.32</v>
      </c>
      <c r="W333" s="43"/>
      <c r="X333" s="28"/>
      <c r="Y333" s="28"/>
      <c r="Z333" s="35">
        <f t="shared" si="5"/>
        <v>648243.96572232968</v>
      </c>
      <c r="AA333" s="6"/>
    </row>
    <row r="334" spans="1:28" ht="15" customHeight="1">
      <c r="A334" s="70" t="s">
        <v>173</v>
      </c>
      <c r="B334" s="14" t="s">
        <v>174</v>
      </c>
      <c r="C334" s="14" t="s">
        <v>9</v>
      </c>
      <c r="D334" s="14" t="s">
        <v>523</v>
      </c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6"/>
      <c r="U334" s="39"/>
      <c r="V334" s="43">
        <v>292843.52000000002</v>
      </c>
      <c r="W334" s="43"/>
      <c r="X334" s="28"/>
      <c r="Y334" s="28"/>
      <c r="Z334" s="35">
        <f t="shared" si="5"/>
        <v>292843.52000000002</v>
      </c>
      <c r="AA334" s="6"/>
    </row>
    <row r="335" spans="1:28" ht="15" customHeight="1">
      <c r="A335" s="70" t="s">
        <v>175</v>
      </c>
      <c r="B335" s="14" t="s">
        <v>176</v>
      </c>
      <c r="C335" s="1" t="s">
        <v>9</v>
      </c>
      <c r="D335" s="1" t="s">
        <v>523</v>
      </c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6"/>
      <c r="U335" s="63">
        <v>23190.240212579585</v>
      </c>
      <c r="V335" s="43">
        <v>223734.34</v>
      </c>
      <c r="W335" s="43"/>
      <c r="X335" s="28"/>
      <c r="Y335" s="28"/>
      <c r="Z335" s="35">
        <f t="shared" si="5"/>
        <v>246924.58021257957</v>
      </c>
      <c r="AA335" s="6"/>
    </row>
    <row r="336" spans="1:28" ht="15" customHeight="1">
      <c r="A336" s="70" t="s">
        <v>177</v>
      </c>
      <c r="B336" s="14" t="s">
        <v>178</v>
      </c>
      <c r="C336" s="14" t="s">
        <v>661</v>
      </c>
      <c r="D336" s="1" t="s">
        <v>523</v>
      </c>
      <c r="E336" s="28"/>
      <c r="F336" s="28"/>
      <c r="G336" s="28"/>
      <c r="H336" s="28"/>
      <c r="I336" s="28"/>
      <c r="J336" s="28"/>
      <c r="K336" s="41"/>
      <c r="L336" s="41"/>
      <c r="M336" s="41"/>
      <c r="N336" s="41"/>
      <c r="O336" s="41">
        <f>43009+43750+27250</f>
        <v>114009</v>
      </c>
      <c r="P336" s="41"/>
      <c r="Q336" s="41"/>
      <c r="R336" s="41"/>
      <c r="S336" s="41"/>
      <c r="T336" s="31"/>
      <c r="U336" s="63">
        <v>1267465.0079156302</v>
      </c>
      <c r="V336" s="43">
        <v>3971681.5129999998</v>
      </c>
      <c r="W336" s="43"/>
      <c r="X336" s="28"/>
      <c r="Y336" s="28"/>
      <c r="Z336" s="35">
        <f t="shared" si="5"/>
        <v>5353155.5209156303</v>
      </c>
      <c r="AA336" s="6"/>
    </row>
    <row r="337" spans="1:28" ht="15" customHeight="1">
      <c r="A337" s="70" t="s">
        <v>179</v>
      </c>
      <c r="B337" s="14" t="s">
        <v>180</v>
      </c>
      <c r="C337" s="14" t="s">
        <v>9</v>
      </c>
      <c r="D337" s="1" t="s">
        <v>523</v>
      </c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6"/>
      <c r="U337" s="63">
        <v>61107.957286723846</v>
      </c>
      <c r="V337" s="43">
        <v>290442.58999999997</v>
      </c>
      <c r="W337" s="43"/>
      <c r="X337" s="28"/>
      <c r="Y337" s="28"/>
      <c r="Z337" s="35">
        <f t="shared" si="5"/>
        <v>351550.5472867238</v>
      </c>
      <c r="AA337" s="6"/>
    </row>
    <row r="338" spans="1:28" ht="15" customHeight="1">
      <c r="A338" s="70">
        <v>530000371</v>
      </c>
      <c r="B338" s="14" t="s">
        <v>719</v>
      </c>
      <c r="C338" s="14" t="s">
        <v>9</v>
      </c>
      <c r="D338" s="1" t="s">
        <v>515</v>
      </c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6"/>
      <c r="U338" s="63">
        <v>8351.7443940289813</v>
      </c>
      <c r="V338" s="43">
        <v>53541.240999999995</v>
      </c>
      <c r="W338" s="43"/>
      <c r="X338" s="28"/>
      <c r="Y338" s="28"/>
      <c r="Z338" s="35">
        <f t="shared" si="5"/>
        <v>61892.985394028976</v>
      </c>
      <c r="AA338" s="6"/>
      <c r="AB338" s="12"/>
    </row>
    <row r="339" spans="1:28" ht="15" customHeight="1">
      <c r="A339" s="70" t="s">
        <v>368</v>
      </c>
      <c r="B339" s="14" t="s">
        <v>369</v>
      </c>
      <c r="C339" s="14" t="s">
        <v>9</v>
      </c>
      <c r="D339" s="1" t="s">
        <v>515</v>
      </c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6"/>
      <c r="U339" s="63">
        <v>15899.061446344551</v>
      </c>
      <c r="V339" s="43">
        <v>20726.3</v>
      </c>
      <c r="W339" s="43"/>
      <c r="X339" s="28"/>
      <c r="Y339" s="28"/>
      <c r="Z339" s="35">
        <f t="shared" si="5"/>
        <v>36625.361446344548</v>
      </c>
      <c r="AA339" s="6"/>
      <c r="AB339" s="11"/>
    </row>
    <row r="340" spans="1:28" ht="15" customHeight="1">
      <c r="A340" s="70" t="s">
        <v>370</v>
      </c>
      <c r="B340" s="14" t="s">
        <v>371</v>
      </c>
      <c r="C340" s="1" t="s">
        <v>661</v>
      </c>
      <c r="D340" s="1" t="s">
        <v>515</v>
      </c>
      <c r="E340" s="28"/>
      <c r="F340" s="28"/>
      <c r="G340" s="28"/>
      <c r="H340" s="28"/>
      <c r="I340" s="28"/>
      <c r="J340" s="28"/>
      <c r="K340" s="36"/>
      <c r="L340" s="36">
        <v>13291</v>
      </c>
      <c r="M340" s="36">
        <f>94773+84975</f>
        <v>179748</v>
      </c>
      <c r="N340" s="36">
        <v>118887</v>
      </c>
      <c r="O340" s="36">
        <v>26000</v>
      </c>
      <c r="P340" s="36"/>
      <c r="Q340" s="36"/>
      <c r="R340" s="36">
        <v>73692</v>
      </c>
      <c r="S340" s="36"/>
      <c r="T340" s="27"/>
      <c r="U340" s="63">
        <v>2338340.8033564696</v>
      </c>
      <c r="V340" s="43">
        <v>4629402.4600000009</v>
      </c>
      <c r="W340" s="43"/>
      <c r="X340" s="28"/>
      <c r="Y340" s="28"/>
      <c r="Z340" s="35">
        <f t="shared" si="5"/>
        <v>7379361.2633564705</v>
      </c>
      <c r="AA340" s="6"/>
    </row>
    <row r="341" spans="1:28" ht="15" customHeight="1">
      <c r="A341" s="70" t="s">
        <v>372</v>
      </c>
      <c r="B341" s="14" t="s">
        <v>373</v>
      </c>
      <c r="C341" s="14" t="s">
        <v>9</v>
      </c>
      <c r="D341" s="14" t="s">
        <v>515</v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6"/>
      <c r="U341" s="63">
        <v>26.529310780815635</v>
      </c>
      <c r="V341" s="43"/>
      <c r="W341" s="43"/>
      <c r="X341" s="28"/>
      <c r="Y341" s="28"/>
      <c r="Z341" s="35">
        <f t="shared" si="5"/>
        <v>26.529310780815635</v>
      </c>
      <c r="AA341" s="6"/>
      <c r="AB341" s="11"/>
    </row>
    <row r="342" spans="1:28" ht="15" customHeight="1">
      <c r="A342" s="70" t="s">
        <v>608</v>
      </c>
      <c r="B342" s="14" t="s">
        <v>609</v>
      </c>
      <c r="C342" s="14" t="s">
        <v>5</v>
      </c>
      <c r="D342" s="14" t="s">
        <v>515</v>
      </c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6"/>
      <c r="U342" s="39"/>
      <c r="V342" s="43">
        <v>789334.13</v>
      </c>
      <c r="W342" s="43"/>
      <c r="X342" s="28"/>
      <c r="Y342" s="28"/>
      <c r="Z342" s="35">
        <f t="shared" si="5"/>
        <v>789334.13</v>
      </c>
      <c r="AA342" s="6"/>
    </row>
    <row r="343" spans="1:28" ht="15" customHeight="1">
      <c r="A343" s="70" t="s">
        <v>610</v>
      </c>
      <c r="B343" s="14" t="s">
        <v>611</v>
      </c>
      <c r="C343" s="77" t="s">
        <v>8</v>
      </c>
      <c r="D343" s="14" t="s">
        <v>515</v>
      </c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6"/>
      <c r="U343" s="64"/>
      <c r="V343" s="43">
        <v>327705.28599999996</v>
      </c>
      <c r="W343" s="43"/>
      <c r="X343" s="28"/>
      <c r="Y343" s="28"/>
      <c r="Z343" s="35">
        <f t="shared" si="5"/>
        <v>327705.28599999996</v>
      </c>
      <c r="AA343" s="6"/>
    </row>
    <row r="344" spans="1:28" ht="15" customHeight="1">
      <c r="A344" s="70" t="s">
        <v>374</v>
      </c>
      <c r="B344" s="14" t="s">
        <v>375</v>
      </c>
      <c r="C344" s="1" t="s">
        <v>661</v>
      </c>
      <c r="D344" s="14" t="s">
        <v>515</v>
      </c>
      <c r="E344" s="28"/>
      <c r="F344" s="28"/>
      <c r="G344" s="28"/>
      <c r="H344" s="28"/>
      <c r="I344" s="28"/>
      <c r="J344" s="28"/>
      <c r="K344" s="36"/>
      <c r="L344" s="36"/>
      <c r="M344" s="36"/>
      <c r="N344" s="36"/>
      <c r="O344" s="36">
        <v>74921</v>
      </c>
      <c r="P344" s="36"/>
      <c r="Q344" s="36"/>
      <c r="R344" s="36"/>
      <c r="S344" s="36"/>
      <c r="T344" s="27"/>
      <c r="U344" s="63">
        <v>834758.05394713231</v>
      </c>
      <c r="V344" s="43">
        <v>3991803.2199999997</v>
      </c>
      <c r="W344" s="43"/>
      <c r="X344" s="28"/>
      <c r="Y344" s="28"/>
      <c r="Z344" s="35">
        <f t="shared" si="5"/>
        <v>4901482.2739471318</v>
      </c>
      <c r="AA344" s="6"/>
    </row>
    <row r="345" spans="1:28" ht="15" customHeight="1">
      <c r="A345" s="70" t="s">
        <v>376</v>
      </c>
      <c r="B345" s="14" t="s">
        <v>549</v>
      </c>
      <c r="C345" s="1" t="s">
        <v>5</v>
      </c>
      <c r="D345" s="14" t="s">
        <v>515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6"/>
      <c r="U345" s="63">
        <v>377509.64732750622</v>
      </c>
      <c r="V345" s="43">
        <v>171681.15</v>
      </c>
      <c r="W345" s="43"/>
      <c r="X345" s="28"/>
      <c r="Y345" s="28"/>
      <c r="Z345" s="35">
        <f t="shared" si="5"/>
        <v>549190.79732750624</v>
      </c>
      <c r="AA345" s="6"/>
    </row>
    <row r="346" spans="1:28" ht="14.25" customHeight="1">
      <c r="A346" s="70" t="s">
        <v>377</v>
      </c>
      <c r="B346" s="14" t="s">
        <v>378</v>
      </c>
      <c r="C346" s="14" t="s">
        <v>9</v>
      </c>
      <c r="D346" s="14" t="s">
        <v>515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6"/>
      <c r="U346" s="63">
        <v>8017.7521653120502</v>
      </c>
      <c r="V346" s="43">
        <v>161183.84</v>
      </c>
      <c r="W346" s="43"/>
      <c r="X346" s="28"/>
      <c r="Y346" s="28"/>
      <c r="Z346" s="35">
        <f t="shared" si="5"/>
        <v>169201.59216531206</v>
      </c>
      <c r="AA346" s="6"/>
      <c r="AB346" s="12"/>
    </row>
    <row r="347" spans="1:28" ht="15" customHeight="1">
      <c r="A347" s="70" t="s">
        <v>379</v>
      </c>
      <c r="B347" s="14" t="s">
        <v>380</v>
      </c>
      <c r="C347" s="1" t="s">
        <v>9</v>
      </c>
      <c r="D347" s="14" t="s">
        <v>515</v>
      </c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6"/>
      <c r="U347" s="63">
        <v>1596.764177184941</v>
      </c>
      <c r="V347" s="43">
        <v>107606.50000000001</v>
      </c>
      <c r="W347" s="43"/>
      <c r="X347" s="28"/>
      <c r="Y347" s="28"/>
      <c r="Z347" s="35">
        <f t="shared" si="5"/>
        <v>109203.26417718496</v>
      </c>
      <c r="AA347" s="6"/>
      <c r="AB347" s="11"/>
    </row>
    <row r="348" spans="1:28" ht="15" customHeight="1">
      <c r="A348" s="70" t="s">
        <v>381</v>
      </c>
      <c r="B348" s="14" t="s">
        <v>382</v>
      </c>
      <c r="C348" s="1" t="s">
        <v>9</v>
      </c>
      <c r="D348" s="14" t="s">
        <v>515</v>
      </c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6"/>
      <c r="U348" s="63">
        <v>258124.29539475494</v>
      </c>
      <c r="V348" s="43">
        <v>849674.25600000005</v>
      </c>
      <c r="W348" s="43"/>
      <c r="X348" s="28"/>
      <c r="Y348" s="28"/>
      <c r="Z348" s="35">
        <f t="shared" si="5"/>
        <v>1107798.551394755</v>
      </c>
      <c r="AA348" s="6"/>
    </row>
    <row r="349" spans="1:28" ht="15" customHeight="1">
      <c r="A349" s="70" t="s">
        <v>635</v>
      </c>
      <c r="B349" s="14" t="s">
        <v>636</v>
      </c>
      <c r="C349" s="77" t="s">
        <v>22</v>
      </c>
      <c r="D349" s="14" t="s">
        <v>515</v>
      </c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6"/>
      <c r="U349" s="39"/>
      <c r="V349" s="43">
        <v>389630.22</v>
      </c>
      <c r="W349" s="43"/>
      <c r="X349" s="28"/>
      <c r="Y349" s="28"/>
      <c r="Z349" s="35">
        <f t="shared" si="5"/>
        <v>389630.22</v>
      </c>
      <c r="AA349" s="6"/>
    </row>
    <row r="350" spans="1:28" ht="15" customHeight="1">
      <c r="A350" s="70" t="s">
        <v>383</v>
      </c>
      <c r="B350" s="14" t="s">
        <v>384</v>
      </c>
      <c r="C350" s="1" t="s">
        <v>9</v>
      </c>
      <c r="D350" s="14" t="s">
        <v>515</v>
      </c>
      <c r="E350" s="28"/>
      <c r="F350" s="28"/>
      <c r="G350" s="28"/>
      <c r="H350" s="28"/>
      <c r="I350" s="28"/>
      <c r="J350" s="28"/>
      <c r="K350" s="28"/>
      <c r="L350" s="28"/>
      <c r="M350" s="28">
        <v>175665</v>
      </c>
      <c r="N350" s="28"/>
      <c r="O350" s="28"/>
      <c r="P350" s="28"/>
      <c r="Q350" s="28"/>
      <c r="R350" s="28"/>
      <c r="S350" s="28"/>
      <c r="T350" s="26"/>
      <c r="U350" s="63">
        <v>27337.005194616981</v>
      </c>
      <c r="V350" s="43">
        <v>588364.01</v>
      </c>
      <c r="W350" s="43"/>
      <c r="X350" s="28"/>
      <c r="Y350" s="28"/>
      <c r="Z350" s="35">
        <f t="shared" si="5"/>
        <v>791366.01519461698</v>
      </c>
      <c r="AA350" s="6"/>
      <c r="AB350" s="12"/>
    </row>
    <row r="351" spans="1:28" ht="15" customHeight="1">
      <c r="A351" s="70" t="s">
        <v>658</v>
      </c>
      <c r="B351" s="14" t="s">
        <v>807</v>
      </c>
      <c r="C351" s="1" t="s">
        <v>9</v>
      </c>
      <c r="D351" s="14" t="s">
        <v>515</v>
      </c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6"/>
      <c r="U351" s="63"/>
      <c r="V351" s="43">
        <v>332407.89</v>
      </c>
      <c r="W351" s="43"/>
      <c r="X351" s="28"/>
      <c r="Y351" s="28"/>
      <c r="Z351" s="35">
        <f t="shared" si="5"/>
        <v>332407.89</v>
      </c>
      <c r="AA351" s="6"/>
    </row>
    <row r="352" spans="1:28" ht="15" customHeight="1">
      <c r="A352" s="70">
        <v>130783327</v>
      </c>
      <c r="B352" s="14" t="s">
        <v>764</v>
      </c>
      <c r="C352" s="14" t="s">
        <v>22</v>
      </c>
      <c r="D352" s="14" t="s">
        <v>516</v>
      </c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6"/>
      <c r="U352" s="39">
        <v>1561.7254648329206</v>
      </c>
      <c r="V352" s="43"/>
      <c r="W352" s="43"/>
      <c r="X352" s="28"/>
      <c r="Y352" s="28"/>
      <c r="Z352" s="35">
        <f t="shared" si="5"/>
        <v>1561.7254648329206</v>
      </c>
      <c r="AA352" s="6"/>
    </row>
    <row r="353" spans="1:28" ht="15" customHeight="1">
      <c r="A353" s="70" t="s">
        <v>696</v>
      </c>
      <c r="B353" s="61" t="s">
        <v>697</v>
      </c>
      <c r="C353" s="14" t="s">
        <v>9</v>
      </c>
      <c r="D353" s="14" t="s">
        <v>516</v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6"/>
      <c r="U353" s="63"/>
      <c r="V353" s="43">
        <v>61680</v>
      </c>
      <c r="W353" s="43"/>
      <c r="X353" s="28"/>
      <c r="Y353" s="28"/>
      <c r="Z353" s="35">
        <f t="shared" si="5"/>
        <v>61680</v>
      </c>
      <c r="AA353" s="6"/>
    </row>
    <row r="354" spans="1:28" ht="15" customHeight="1">
      <c r="A354" s="70" t="s">
        <v>698</v>
      </c>
      <c r="B354" s="14" t="s">
        <v>699</v>
      </c>
      <c r="C354" s="1" t="s">
        <v>9</v>
      </c>
      <c r="D354" s="14" t="s">
        <v>516</v>
      </c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6"/>
      <c r="U354" s="63"/>
      <c r="V354" s="43">
        <v>19700.195</v>
      </c>
      <c r="W354" s="43"/>
      <c r="X354" s="28"/>
      <c r="Y354" s="28"/>
      <c r="Z354" s="35">
        <f t="shared" si="5"/>
        <v>19700.195</v>
      </c>
      <c r="AA354" s="6"/>
    </row>
    <row r="355" spans="1:28" ht="15" customHeight="1">
      <c r="A355" s="70" t="s">
        <v>413</v>
      </c>
      <c r="B355" s="14" t="s">
        <v>414</v>
      </c>
      <c r="C355" s="14" t="s">
        <v>9</v>
      </c>
      <c r="D355" s="14" t="s">
        <v>516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6"/>
      <c r="U355" s="63">
        <v>3249.1144707513877</v>
      </c>
      <c r="V355" s="43">
        <v>63080</v>
      </c>
      <c r="W355" s="43"/>
      <c r="X355" s="28"/>
      <c r="Y355" s="28"/>
      <c r="Z355" s="35">
        <f t="shared" si="5"/>
        <v>66329.114470751389</v>
      </c>
      <c r="AA355" s="6"/>
    </row>
    <row r="356" spans="1:28" ht="15" customHeight="1">
      <c r="A356" s="70" t="s">
        <v>415</v>
      </c>
      <c r="B356" s="14" t="s">
        <v>416</v>
      </c>
      <c r="C356" s="1" t="s">
        <v>9</v>
      </c>
      <c r="D356" s="14" t="s">
        <v>516</v>
      </c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6"/>
      <c r="U356" s="63">
        <v>16652.016344641142</v>
      </c>
      <c r="V356" s="43">
        <v>304876.83999999997</v>
      </c>
      <c r="W356" s="43"/>
      <c r="X356" s="28"/>
      <c r="Y356" s="28"/>
      <c r="Z356" s="35">
        <f t="shared" si="5"/>
        <v>321528.85634464113</v>
      </c>
      <c r="AA356" s="6"/>
    </row>
    <row r="357" spans="1:28" ht="15" customHeight="1">
      <c r="A357" s="70" t="s">
        <v>417</v>
      </c>
      <c r="B357" s="14" t="s">
        <v>418</v>
      </c>
      <c r="C357" s="14" t="s">
        <v>5</v>
      </c>
      <c r="D357" s="14" t="s">
        <v>516</v>
      </c>
      <c r="E357" s="28"/>
      <c r="F357" s="28"/>
      <c r="G357" s="28"/>
      <c r="H357" s="28"/>
      <c r="I357" s="28"/>
      <c r="J357" s="28"/>
      <c r="K357" s="36"/>
      <c r="L357" s="36"/>
      <c r="M357" s="36"/>
      <c r="N357" s="37"/>
      <c r="O357" s="36"/>
      <c r="P357" s="36"/>
      <c r="Q357" s="36"/>
      <c r="R357" s="36"/>
      <c r="S357" s="36"/>
      <c r="T357" s="27"/>
      <c r="U357" s="63">
        <v>92005.263414745146</v>
      </c>
      <c r="V357" s="43">
        <v>751831.36699999997</v>
      </c>
      <c r="W357" s="43"/>
      <c r="X357" s="28"/>
      <c r="Y357" s="28"/>
      <c r="Z357" s="35">
        <f t="shared" si="5"/>
        <v>843836.63041474507</v>
      </c>
      <c r="AA357" s="6"/>
      <c r="AB357" s="11"/>
    </row>
    <row r="358" spans="1:28" ht="15" customHeight="1">
      <c r="A358" s="70" t="s">
        <v>447</v>
      </c>
      <c r="B358" s="14" t="s">
        <v>448</v>
      </c>
      <c r="C358" s="1" t="s">
        <v>22</v>
      </c>
      <c r="D358" s="14" t="s">
        <v>516</v>
      </c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6"/>
      <c r="U358" s="63">
        <v>501.55413966749563</v>
      </c>
      <c r="V358" s="43"/>
      <c r="W358" s="43"/>
      <c r="X358" s="28"/>
      <c r="Y358" s="28"/>
      <c r="Z358" s="35">
        <f t="shared" si="5"/>
        <v>501.55413966749563</v>
      </c>
      <c r="AA358" s="6"/>
    </row>
    <row r="359" spans="1:28" ht="15" customHeight="1">
      <c r="A359" s="70" t="s">
        <v>553</v>
      </c>
      <c r="B359" s="14" t="s">
        <v>554</v>
      </c>
      <c r="C359" s="77" t="s">
        <v>22</v>
      </c>
      <c r="D359" s="14" t="s">
        <v>516</v>
      </c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6"/>
      <c r="U359" s="63"/>
      <c r="V359" s="43">
        <v>239073.61600000001</v>
      </c>
      <c r="W359" s="43"/>
      <c r="X359" s="28"/>
      <c r="Y359" s="28"/>
      <c r="Z359" s="35">
        <f t="shared" si="5"/>
        <v>239073.61600000001</v>
      </c>
      <c r="AA359" s="6"/>
    </row>
    <row r="360" spans="1:28" ht="15" customHeight="1">
      <c r="A360" s="70" t="s">
        <v>809</v>
      </c>
      <c r="B360" s="14" t="s">
        <v>808</v>
      </c>
      <c r="C360" s="77" t="s">
        <v>22</v>
      </c>
      <c r="D360" s="14" t="s">
        <v>516</v>
      </c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6"/>
      <c r="U360" s="39"/>
      <c r="V360" s="43">
        <v>44413.5</v>
      </c>
      <c r="W360" s="43"/>
      <c r="X360" s="28"/>
      <c r="Y360" s="28"/>
      <c r="Z360" s="35">
        <f t="shared" si="5"/>
        <v>44413.5</v>
      </c>
      <c r="AA360" s="6"/>
    </row>
    <row r="361" spans="1:28" ht="15" customHeight="1">
      <c r="A361" s="74" t="s">
        <v>723</v>
      </c>
      <c r="B361" s="14" t="s">
        <v>722</v>
      </c>
      <c r="C361" s="14" t="s">
        <v>9</v>
      </c>
      <c r="D361" s="14" t="s">
        <v>516</v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6"/>
      <c r="U361" s="63">
        <v>5322.3804062719364</v>
      </c>
      <c r="V361" s="43"/>
      <c r="W361" s="43"/>
      <c r="X361" s="28"/>
      <c r="Y361" s="28"/>
      <c r="Z361" s="35">
        <f t="shared" si="5"/>
        <v>5322.3804062719364</v>
      </c>
      <c r="AA361" s="6"/>
    </row>
    <row r="362" spans="1:28" ht="15" customHeight="1">
      <c r="A362" s="70" t="s">
        <v>419</v>
      </c>
      <c r="B362" s="14" t="s">
        <v>420</v>
      </c>
      <c r="C362" s="14" t="s">
        <v>8</v>
      </c>
      <c r="D362" s="14" t="s">
        <v>516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6"/>
      <c r="U362" s="63"/>
      <c r="V362" s="43">
        <v>798.83999999999992</v>
      </c>
      <c r="W362" s="43"/>
      <c r="X362" s="28"/>
      <c r="Y362" s="28"/>
      <c r="Z362" s="35">
        <f t="shared" si="5"/>
        <v>798.83999999999992</v>
      </c>
      <c r="AA362" s="6"/>
    </row>
    <row r="363" spans="1:28" ht="15" customHeight="1">
      <c r="A363" s="70" t="s">
        <v>421</v>
      </c>
      <c r="B363" s="14" t="s">
        <v>422</v>
      </c>
      <c r="C363" s="14" t="s">
        <v>9</v>
      </c>
      <c r="D363" s="14" t="s">
        <v>516</v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6"/>
      <c r="U363" s="63">
        <v>12168.360381618804</v>
      </c>
      <c r="V363" s="43">
        <v>52897.498999999996</v>
      </c>
      <c r="W363" s="43"/>
      <c r="X363" s="28"/>
      <c r="Y363" s="28"/>
      <c r="Z363" s="35">
        <f t="shared" si="5"/>
        <v>65065.8593816188</v>
      </c>
      <c r="AA363" s="6"/>
    </row>
    <row r="364" spans="1:28" ht="15" customHeight="1">
      <c r="A364" s="70" t="s">
        <v>555</v>
      </c>
      <c r="B364" s="14" t="s">
        <v>556</v>
      </c>
      <c r="C364" s="14" t="s">
        <v>9</v>
      </c>
      <c r="D364" s="14" t="s">
        <v>516</v>
      </c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6"/>
      <c r="U364" s="63"/>
      <c r="V364" s="43">
        <v>106866.951</v>
      </c>
      <c r="W364" s="43"/>
      <c r="X364" s="28"/>
      <c r="Y364" s="28"/>
      <c r="Z364" s="35">
        <f t="shared" si="5"/>
        <v>106866.951</v>
      </c>
      <c r="AA364" s="6"/>
    </row>
    <row r="365" spans="1:28" ht="15" customHeight="1">
      <c r="A365" s="70" t="s">
        <v>423</v>
      </c>
      <c r="B365" s="14" t="s">
        <v>424</v>
      </c>
      <c r="C365" s="14" t="s">
        <v>661</v>
      </c>
      <c r="D365" s="14" t="s">
        <v>516</v>
      </c>
      <c r="E365" s="28"/>
      <c r="F365" s="28"/>
      <c r="G365" s="28"/>
      <c r="H365" s="28"/>
      <c r="I365" s="28"/>
      <c r="J365" s="28"/>
      <c r="K365" s="36"/>
      <c r="L365" s="36"/>
      <c r="M365" s="36"/>
      <c r="N365" s="36"/>
      <c r="O365" s="36"/>
      <c r="P365" s="36"/>
      <c r="Q365" s="36"/>
      <c r="R365" s="36"/>
      <c r="S365" s="36"/>
      <c r="T365" s="27"/>
      <c r="U365" s="63">
        <v>2250332.0370328324</v>
      </c>
      <c r="V365" s="43"/>
      <c r="W365" s="43"/>
      <c r="X365" s="28"/>
      <c r="Y365" s="28"/>
      <c r="Z365" s="35">
        <f t="shared" si="5"/>
        <v>2250332.0370328324</v>
      </c>
      <c r="AA365" s="6"/>
    </row>
    <row r="366" spans="1:28" ht="15" customHeight="1">
      <c r="A366" s="70" t="s">
        <v>557</v>
      </c>
      <c r="B366" s="14" t="s">
        <v>558</v>
      </c>
      <c r="C366" s="77" t="s">
        <v>22</v>
      </c>
      <c r="D366" s="14" t="s">
        <v>516</v>
      </c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6"/>
      <c r="U366" s="39"/>
      <c r="V366" s="43">
        <v>130172.57</v>
      </c>
      <c r="W366" s="43"/>
      <c r="X366" s="28"/>
      <c r="Y366" s="28"/>
      <c r="Z366" s="35">
        <f t="shared" si="5"/>
        <v>130172.57</v>
      </c>
      <c r="AA366" s="6"/>
    </row>
    <row r="367" spans="1:28" ht="15" customHeight="1">
      <c r="A367" s="70" t="s">
        <v>425</v>
      </c>
      <c r="B367" s="14" t="s">
        <v>510</v>
      </c>
      <c r="C367" s="14" t="s">
        <v>8</v>
      </c>
      <c r="D367" s="14" t="s">
        <v>516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6"/>
      <c r="U367" s="63">
        <v>2403.9688986221272</v>
      </c>
      <c r="V367" s="43"/>
      <c r="W367" s="43"/>
      <c r="X367" s="28"/>
      <c r="Y367" s="28"/>
      <c r="Z367" s="35">
        <f t="shared" si="5"/>
        <v>2403.9688986221272</v>
      </c>
      <c r="AA367" s="6"/>
    </row>
    <row r="368" spans="1:28" ht="15" customHeight="1">
      <c r="A368" s="70" t="s">
        <v>426</v>
      </c>
      <c r="B368" s="14" t="s">
        <v>427</v>
      </c>
      <c r="C368" s="14" t="s">
        <v>5</v>
      </c>
      <c r="D368" s="14" t="s">
        <v>516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6"/>
      <c r="U368" s="63">
        <v>1109443.8125794956</v>
      </c>
      <c r="V368" s="43">
        <v>1107755.9409999999</v>
      </c>
      <c r="W368" s="43"/>
      <c r="X368" s="28"/>
      <c r="Y368" s="28"/>
      <c r="Z368" s="35">
        <f t="shared" si="5"/>
        <v>2217199.7535794955</v>
      </c>
      <c r="AA368" s="6"/>
    </row>
    <row r="369" spans="1:28" ht="15" customHeight="1">
      <c r="A369" s="70" t="s">
        <v>428</v>
      </c>
      <c r="B369" s="14" t="s">
        <v>429</v>
      </c>
      <c r="C369" s="14" t="s">
        <v>9</v>
      </c>
      <c r="D369" s="14" t="s">
        <v>516</v>
      </c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6"/>
      <c r="U369" s="63">
        <v>75748.383619868458</v>
      </c>
      <c r="V369" s="43">
        <v>38889.89</v>
      </c>
      <c r="W369" s="43"/>
      <c r="X369" s="28"/>
      <c r="Y369" s="28"/>
      <c r="Z369" s="35">
        <f t="shared" si="5"/>
        <v>114638.27361986846</v>
      </c>
      <c r="AA369" s="6"/>
    </row>
    <row r="370" spans="1:28" ht="15" customHeight="1">
      <c r="A370" s="70" t="s">
        <v>430</v>
      </c>
      <c r="B370" s="14" t="s">
        <v>821</v>
      </c>
      <c r="C370" s="14" t="s">
        <v>8</v>
      </c>
      <c r="D370" s="14" t="s">
        <v>516</v>
      </c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6"/>
      <c r="U370" s="63">
        <v>68196.457264598226</v>
      </c>
      <c r="V370" s="43">
        <v>408023.74</v>
      </c>
      <c r="W370" s="43"/>
      <c r="X370" s="28"/>
      <c r="Y370" s="28"/>
      <c r="Z370" s="35">
        <f t="shared" si="5"/>
        <v>476220.19726459822</v>
      </c>
      <c r="AA370" s="6"/>
    </row>
    <row r="371" spans="1:28" ht="15" customHeight="1">
      <c r="A371" s="70" t="s">
        <v>811</v>
      </c>
      <c r="B371" s="14" t="s">
        <v>810</v>
      </c>
      <c r="C371" s="77" t="s">
        <v>22</v>
      </c>
      <c r="D371" s="14" t="s">
        <v>516</v>
      </c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6"/>
      <c r="U371" s="63"/>
      <c r="V371" s="43">
        <v>495838.43999999994</v>
      </c>
      <c r="W371" s="43"/>
      <c r="X371" s="28"/>
      <c r="Y371" s="28"/>
      <c r="Z371" s="35">
        <f t="shared" si="5"/>
        <v>495838.43999999994</v>
      </c>
      <c r="AA371" s="6"/>
    </row>
    <row r="372" spans="1:28" ht="15" customHeight="1">
      <c r="A372" s="70" t="s">
        <v>431</v>
      </c>
      <c r="B372" s="14" t="s">
        <v>432</v>
      </c>
      <c r="C372" s="1" t="s">
        <v>9</v>
      </c>
      <c r="D372" s="14" t="s">
        <v>516</v>
      </c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6"/>
      <c r="U372" s="63">
        <v>3840.4931502982636</v>
      </c>
      <c r="V372" s="43">
        <v>306.29999999999995</v>
      </c>
      <c r="W372" s="43"/>
      <c r="X372" s="28"/>
      <c r="Y372" s="28"/>
      <c r="Z372" s="35">
        <f t="shared" si="5"/>
        <v>4146.7931502982638</v>
      </c>
      <c r="AA372" s="6"/>
    </row>
    <row r="373" spans="1:28" ht="15" customHeight="1">
      <c r="A373" s="70" t="s">
        <v>561</v>
      </c>
      <c r="B373" s="14" t="s">
        <v>562</v>
      </c>
      <c r="C373" s="77" t="s">
        <v>22</v>
      </c>
      <c r="D373" s="14" t="s">
        <v>516</v>
      </c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6"/>
      <c r="U373" s="39"/>
      <c r="V373" s="43">
        <v>14840.2</v>
      </c>
      <c r="W373" s="43"/>
      <c r="X373" s="28"/>
      <c r="Y373" s="28"/>
      <c r="Z373" s="35">
        <f t="shared" si="5"/>
        <v>14840.2</v>
      </c>
      <c r="AA373" s="6"/>
    </row>
    <row r="374" spans="1:28" ht="15" customHeight="1">
      <c r="A374" s="70" t="s">
        <v>813</v>
      </c>
      <c r="B374" s="14" t="s">
        <v>812</v>
      </c>
      <c r="C374" s="77" t="s">
        <v>22</v>
      </c>
      <c r="D374" s="14" t="s">
        <v>516</v>
      </c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6"/>
      <c r="U374" s="39"/>
      <c r="V374" s="43">
        <v>8700</v>
      </c>
      <c r="W374" s="43"/>
      <c r="X374" s="28"/>
      <c r="Y374" s="28"/>
      <c r="Z374" s="35">
        <f t="shared" si="5"/>
        <v>8700</v>
      </c>
      <c r="AA374" s="6"/>
    </row>
    <row r="375" spans="1:28" ht="15" customHeight="1">
      <c r="A375" s="70" t="s">
        <v>563</v>
      </c>
      <c r="B375" s="14" t="s">
        <v>814</v>
      </c>
      <c r="C375" s="14" t="s">
        <v>9</v>
      </c>
      <c r="D375" s="14" t="s">
        <v>516</v>
      </c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6"/>
      <c r="U375" s="63"/>
      <c r="V375" s="43">
        <v>140321.20000000001</v>
      </c>
      <c r="W375" s="43"/>
      <c r="X375" s="28"/>
      <c r="Y375" s="28"/>
      <c r="Z375" s="35">
        <f t="shared" si="5"/>
        <v>140321.20000000001</v>
      </c>
      <c r="AA375" s="6"/>
    </row>
    <row r="376" spans="1:28" ht="15" customHeight="1">
      <c r="A376" s="70" t="s">
        <v>449</v>
      </c>
      <c r="B376" s="14" t="s">
        <v>564</v>
      </c>
      <c r="C376" s="77" t="s">
        <v>22</v>
      </c>
      <c r="D376" s="14" t="s">
        <v>516</v>
      </c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6"/>
      <c r="U376" s="63"/>
      <c r="V376" s="43">
        <v>455125.47500000003</v>
      </c>
      <c r="W376" s="43"/>
      <c r="X376" s="28"/>
      <c r="Y376" s="28"/>
      <c r="Z376" s="35">
        <f t="shared" si="5"/>
        <v>455125.47500000003</v>
      </c>
      <c r="AA376" s="6"/>
    </row>
    <row r="377" spans="1:28" ht="15" customHeight="1">
      <c r="A377" s="70" t="s">
        <v>433</v>
      </c>
      <c r="B377" s="14" t="s">
        <v>434</v>
      </c>
      <c r="C377" s="14" t="s">
        <v>8</v>
      </c>
      <c r="D377" s="14" t="s">
        <v>516</v>
      </c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6"/>
      <c r="U377" s="63">
        <v>57081.546789797008</v>
      </c>
      <c r="V377" s="43">
        <v>512691.39999999997</v>
      </c>
      <c r="W377" s="43"/>
      <c r="X377" s="28"/>
      <c r="Y377" s="28"/>
      <c r="Z377" s="35">
        <f t="shared" si="5"/>
        <v>569772.94678979693</v>
      </c>
      <c r="AA377" s="6"/>
    </row>
    <row r="378" spans="1:28" ht="15" customHeight="1">
      <c r="A378" s="70" t="s">
        <v>450</v>
      </c>
      <c r="B378" s="14" t="s">
        <v>451</v>
      </c>
      <c r="C378" s="14" t="s">
        <v>22</v>
      </c>
      <c r="D378" s="14" t="s">
        <v>516</v>
      </c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6"/>
      <c r="U378" s="39"/>
      <c r="V378" s="43">
        <v>2909.86</v>
      </c>
      <c r="W378" s="43"/>
      <c r="X378" s="28"/>
      <c r="Y378" s="28"/>
      <c r="Z378" s="35">
        <f t="shared" si="5"/>
        <v>2909.86</v>
      </c>
      <c r="AA378" s="6"/>
    </row>
    <row r="379" spans="1:28" ht="15" customHeight="1">
      <c r="A379" s="70" t="s">
        <v>435</v>
      </c>
      <c r="B379" s="14" t="s">
        <v>565</v>
      </c>
      <c r="C379" s="1" t="s">
        <v>661</v>
      </c>
      <c r="D379" s="14" t="s">
        <v>516</v>
      </c>
      <c r="E379" s="28"/>
      <c r="F379" s="28"/>
      <c r="G379" s="28"/>
      <c r="H379" s="28"/>
      <c r="I379" s="28"/>
      <c r="J379" s="28"/>
      <c r="K379" s="36"/>
      <c r="L379" s="36"/>
      <c r="M379" s="36"/>
      <c r="N379" s="36"/>
      <c r="O379" s="36">
        <f>22000+47594+21860</f>
        <v>91454</v>
      </c>
      <c r="P379" s="36"/>
      <c r="Q379" s="36"/>
      <c r="R379" s="36">
        <f>71644+82898</f>
        <v>154542</v>
      </c>
      <c r="S379" s="36"/>
      <c r="T379" s="27"/>
      <c r="U379" s="63">
        <v>2035225.2316650907</v>
      </c>
      <c r="V379" s="43">
        <v>4191368.077</v>
      </c>
      <c r="W379" s="43"/>
      <c r="X379" s="28"/>
      <c r="Y379" s="28"/>
      <c r="Z379" s="35">
        <f t="shared" si="5"/>
        <v>6472589.3086650912</v>
      </c>
      <c r="AA379" s="6"/>
      <c r="AB379" s="11"/>
    </row>
    <row r="380" spans="1:28" ht="15" customHeight="1">
      <c r="A380" s="70" t="s">
        <v>436</v>
      </c>
      <c r="B380" s="14" t="s">
        <v>815</v>
      </c>
      <c r="C380" s="1" t="s">
        <v>9</v>
      </c>
      <c r="D380" s="14" t="s">
        <v>516</v>
      </c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6"/>
      <c r="U380" s="63">
        <v>375.23659937584972</v>
      </c>
      <c r="V380" s="43">
        <v>2618.1909999999998</v>
      </c>
      <c r="W380" s="43"/>
      <c r="X380" s="28"/>
      <c r="Y380" s="28"/>
      <c r="Z380" s="35">
        <f t="shared" si="5"/>
        <v>2993.4275993758497</v>
      </c>
      <c r="AA380" s="6"/>
    </row>
    <row r="381" spans="1:28" ht="15" customHeight="1">
      <c r="A381" s="70" t="s">
        <v>437</v>
      </c>
      <c r="B381" s="14" t="s">
        <v>438</v>
      </c>
      <c r="C381" s="14" t="s">
        <v>9</v>
      </c>
      <c r="D381" s="14" t="s">
        <v>516</v>
      </c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6"/>
      <c r="U381" s="63">
        <v>17344.977487996057</v>
      </c>
      <c r="V381" s="43"/>
      <c r="W381" s="43"/>
      <c r="X381" s="28"/>
      <c r="Y381" s="28"/>
      <c r="Z381" s="35">
        <f t="shared" si="5"/>
        <v>17344.977487996057</v>
      </c>
      <c r="AA381" s="6"/>
    </row>
    <row r="382" spans="1:28" ht="15" customHeight="1">
      <c r="A382" s="70" t="s">
        <v>648</v>
      </c>
      <c r="B382" s="14" t="s">
        <v>649</v>
      </c>
      <c r="C382" s="77" t="s">
        <v>22</v>
      </c>
      <c r="D382" s="14" t="s">
        <v>516</v>
      </c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6"/>
      <c r="U382" s="63"/>
      <c r="V382" s="43">
        <v>396322.57</v>
      </c>
      <c r="W382" s="43"/>
      <c r="X382" s="28"/>
      <c r="Y382" s="28"/>
      <c r="Z382" s="35">
        <f t="shared" si="5"/>
        <v>396322.57</v>
      </c>
      <c r="AA382" s="6"/>
    </row>
    <row r="383" spans="1:28" ht="15" customHeight="1">
      <c r="A383" s="70" t="s">
        <v>650</v>
      </c>
      <c r="B383" s="14" t="s">
        <v>651</v>
      </c>
      <c r="C383" s="77" t="s">
        <v>22</v>
      </c>
      <c r="D383" s="14" t="s">
        <v>516</v>
      </c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6"/>
      <c r="U383" s="39"/>
      <c r="V383" s="43">
        <v>189960.11</v>
      </c>
      <c r="W383" s="43"/>
      <c r="X383" s="28"/>
      <c r="Y383" s="28"/>
      <c r="Z383" s="35">
        <f t="shared" si="5"/>
        <v>189960.11</v>
      </c>
      <c r="AA383" s="6"/>
    </row>
    <row r="384" spans="1:28" ht="15" customHeight="1">
      <c r="A384" s="70" t="s">
        <v>652</v>
      </c>
      <c r="B384" s="14" t="s">
        <v>653</v>
      </c>
      <c r="C384" s="77" t="s">
        <v>22</v>
      </c>
      <c r="D384" s="14" t="s">
        <v>516</v>
      </c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6"/>
      <c r="U384" s="63"/>
      <c r="V384" s="43">
        <v>279346.26</v>
      </c>
      <c r="W384" s="43"/>
      <c r="X384" s="28"/>
      <c r="Y384" s="28"/>
      <c r="Z384" s="35">
        <f t="shared" si="5"/>
        <v>279346.26</v>
      </c>
      <c r="AA384" s="6"/>
    </row>
    <row r="385" spans="1:28" ht="14.25" customHeight="1">
      <c r="A385" s="70" t="s">
        <v>654</v>
      </c>
      <c r="B385" s="14" t="s">
        <v>655</v>
      </c>
      <c r="C385" s="1" t="s">
        <v>9</v>
      </c>
      <c r="D385" s="14" t="s">
        <v>516</v>
      </c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6"/>
      <c r="U385" s="63"/>
      <c r="V385" s="43">
        <v>284802.84000000003</v>
      </c>
      <c r="W385" s="43"/>
      <c r="X385" s="28"/>
      <c r="Y385" s="28"/>
      <c r="Z385" s="35">
        <f t="shared" si="5"/>
        <v>284802.84000000003</v>
      </c>
      <c r="AA385" s="6"/>
    </row>
    <row r="386" spans="1:28" ht="15" customHeight="1">
      <c r="A386" s="74" t="s">
        <v>656</v>
      </c>
      <c r="B386" s="14" t="s">
        <v>657</v>
      </c>
      <c r="C386" s="1" t="s">
        <v>9</v>
      </c>
      <c r="D386" s="14" t="s">
        <v>516</v>
      </c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6"/>
      <c r="U386" s="63"/>
      <c r="V386" s="43">
        <v>11927.32</v>
      </c>
      <c r="W386" s="43"/>
      <c r="X386" s="28"/>
      <c r="Y386" s="28"/>
      <c r="Z386" s="35">
        <f t="shared" ref="Z386:Z449" si="6">SUM(E386:Y386)</f>
        <v>11927.32</v>
      </c>
      <c r="AA386" s="6"/>
    </row>
    <row r="387" spans="1:28" ht="15" customHeight="1">
      <c r="A387" s="70" t="s">
        <v>439</v>
      </c>
      <c r="B387" s="14" t="s">
        <v>440</v>
      </c>
      <c r="C387" s="14" t="s">
        <v>9</v>
      </c>
      <c r="D387" s="14" t="s">
        <v>516</v>
      </c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6"/>
      <c r="U387" s="39"/>
      <c r="V387" s="43">
        <v>151414.842</v>
      </c>
      <c r="W387" s="43"/>
      <c r="X387" s="28"/>
      <c r="Y387" s="28"/>
      <c r="Z387" s="35">
        <f t="shared" si="6"/>
        <v>151414.842</v>
      </c>
      <c r="AA387" s="6"/>
    </row>
    <row r="388" spans="1:28" ht="15" customHeight="1">
      <c r="A388" s="74" t="s">
        <v>817</v>
      </c>
      <c r="B388" s="14" t="s">
        <v>816</v>
      </c>
      <c r="C388" s="14" t="s">
        <v>9</v>
      </c>
      <c r="D388" s="14" t="s">
        <v>516</v>
      </c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6"/>
      <c r="U388" s="63"/>
      <c r="V388" s="43">
        <v>37700</v>
      </c>
      <c r="W388" s="43"/>
      <c r="X388" s="28"/>
      <c r="Y388" s="28"/>
      <c r="Z388" s="35">
        <f t="shared" si="6"/>
        <v>37700</v>
      </c>
      <c r="AA388" s="6"/>
    </row>
    <row r="389" spans="1:28" ht="15" customHeight="1">
      <c r="A389" s="70" t="s">
        <v>441</v>
      </c>
      <c r="B389" s="14" t="s">
        <v>442</v>
      </c>
      <c r="C389" s="14" t="s">
        <v>9</v>
      </c>
      <c r="D389" s="14" t="s">
        <v>516</v>
      </c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6"/>
      <c r="U389" s="63">
        <v>79347.643075171058</v>
      </c>
      <c r="V389" s="43">
        <v>945287.40899999999</v>
      </c>
      <c r="W389" s="43"/>
      <c r="X389" s="28"/>
      <c r="Y389" s="28"/>
      <c r="Z389" s="35">
        <f t="shared" si="6"/>
        <v>1024635.052075171</v>
      </c>
      <c r="AA389" s="6"/>
    </row>
    <row r="390" spans="1:28" ht="15" customHeight="1">
      <c r="A390" s="70" t="s">
        <v>818</v>
      </c>
      <c r="B390" s="61" t="s">
        <v>819</v>
      </c>
      <c r="C390" s="14" t="s">
        <v>9</v>
      </c>
      <c r="D390" s="14" t="s">
        <v>516</v>
      </c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6"/>
      <c r="U390" s="63"/>
      <c r="V390" s="43">
        <v>44032.65</v>
      </c>
      <c r="W390" s="43"/>
      <c r="X390" s="28"/>
      <c r="Y390" s="28"/>
      <c r="Z390" s="35">
        <f t="shared" si="6"/>
        <v>44032.65</v>
      </c>
      <c r="AA390" s="6"/>
    </row>
    <row r="391" spans="1:28" ht="15" customHeight="1">
      <c r="A391" s="70" t="s">
        <v>443</v>
      </c>
      <c r="B391" s="14" t="s">
        <v>444</v>
      </c>
      <c r="C391" s="14" t="s">
        <v>8</v>
      </c>
      <c r="D391" s="14" t="s">
        <v>516</v>
      </c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6"/>
      <c r="U391" s="63">
        <v>312.7343628616552</v>
      </c>
      <c r="V391" s="43">
        <v>555201.28000000003</v>
      </c>
      <c r="W391" s="43"/>
      <c r="X391" s="28"/>
      <c r="Y391" s="28"/>
      <c r="Z391" s="35">
        <f t="shared" si="6"/>
        <v>555514.01436286164</v>
      </c>
      <c r="AA391" s="6"/>
    </row>
    <row r="392" spans="1:28" ht="15" customHeight="1">
      <c r="A392" s="70" t="s">
        <v>445</v>
      </c>
      <c r="B392" s="14" t="s">
        <v>446</v>
      </c>
      <c r="C392" s="1" t="s">
        <v>9</v>
      </c>
      <c r="D392" s="14" t="s">
        <v>516</v>
      </c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6"/>
      <c r="U392" s="63">
        <v>41493.252323736371</v>
      </c>
      <c r="V392" s="43">
        <v>509923.13600000006</v>
      </c>
      <c r="W392" s="43"/>
      <c r="X392" s="28"/>
      <c r="Y392" s="28"/>
      <c r="Z392" s="35">
        <f t="shared" si="6"/>
        <v>551416.38832373638</v>
      </c>
      <c r="AA392" s="6"/>
    </row>
    <row r="393" spans="1:28" ht="15" customHeight="1">
      <c r="A393" s="70" t="s">
        <v>163</v>
      </c>
      <c r="B393" s="14" t="s">
        <v>164</v>
      </c>
      <c r="C393" s="14" t="s">
        <v>661</v>
      </c>
      <c r="D393" s="14" t="s">
        <v>521</v>
      </c>
      <c r="E393" s="28"/>
      <c r="F393" s="28"/>
      <c r="G393" s="28"/>
      <c r="H393" s="28"/>
      <c r="I393" s="28"/>
      <c r="J393" s="28"/>
      <c r="K393" s="36"/>
      <c r="L393" s="36"/>
      <c r="M393" s="36"/>
      <c r="N393" s="36"/>
      <c r="O393" s="36"/>
      <c r="P393" s="36"/>
      <c r="Q393" s="36"/>
      <c r="R393" s="36"/>
      <c r="S393" s="36"/>
      <c r="T393" s="30">
        <f>50000+616970</f>
        <v>666970</v>
      </c>
      <c r="U393" s="63">
        <v>13731.499522115178</v>
      </c>
      <c r="V393" s="43"/>
      <c r="W393" s="43"/>
      <c r="X393" s="28"/>
      <c r="Y393" s="28"/>
      <c r="Z393" s="35">
        <f t="shared" si="6"/>
        <v>680701.49952211522</v>
      </c>
      <c r="AA393" s="6"/>
    </row>
    <row r="394" spans="1:28" ht="15" customHeight="1">
      <c r="A394" s="70" t="s">
        <v>165</v>
      </c>
      <c r="B394" s="14" t="s">
        <v>166</v>
      </c>
      <c r="C394" s="1" t="s">
        <v>9</v>
      </c>
      <c r="D394" s="1" t="s">
        <v>522</v>
      </c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6"/>
      <c r="U394" s="63">
        <v>15.572761045342514</v>
      </c>
      <c r="V394" s="43"/>
      <c r="W394" s="43"/>
      <c r="X394" s="28"/>
      <c r="Y394" s="28"/>
      <c r="Z394" s="35">
        <f t="shared" si="6"/>
        <v>15.572761045342514</v>
      </c>
      <c r="AA394" s="6"/>
      <c r="AB394" s="11"/>
    </row>
    <row r="395" spans="1:28" s="8" customFormat="1" ht="15" customHeight="1">
      <c r="A395" s="70" t="s">
        <v>547</v>
      </c>
      <c r="B395" s="61" t="s">
        <v>668</v>
      </c>
      <c r="C395" s="14" t="s">
        <v>9</v>
      </c>
      <c r="D395" s="14" t="s">
        <v>522</v>
      </c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6"/>
      <c r="U395" s="63"/>
      <c r="V395" s="43">
        <v>6612</v>
      </c>
      <c r="W395" s="43"/>
      <c r="X395" s="28"/>
      <c r="Y395" s="28"/>
      <c r="Z395" s="35">
        <f t="shared" si="6"/>
        <v>6612</v>
      </c>
      <c r="AA395" s="6"/>
      <c r="AB395" s="5"/>
    </row>
    <row r="396" spans="1:28" s="8" customFormat="1" ht="15" customHeight="1">
      <c r="A396" s="70" t="s">
        <v>300</v>
      </c>
      <c r="B396" s="14" t="s">
        <v>301</v>
      </c>
      <c r="C396" s="14" t="s">
        <v>661</v>
      </c>
      <c r="D396" s="60" t="s">
        <v>520</v>
      </c>
      <c r="E396" s="28"/>
      <c r="F396" s="28"/>
      <c r="G396" s="28"/>
      <c r="H396" s="28"/>
      <c r="I396" s="28"/>
      <c r="J396" s="28"/>
      <c r="K396" s="36"/>
      <c r="L396" s="36"/>
      <c r="M396" s="36"/>
      <c r="N396" s="36"/>
      <c r="O396" s="36"/>
      <c r="P396" s="36"/>
      <c r="Q396" s="36"/>
      <c r="R396" s="36"/>
      <c r="S396" s="36"/>
      <c r="T396" s="30">
        <v>236142</v>
      </c>
      <c r="U396" s="65">
        <v>51685.58180117092</v>
      </c>
      <c r="V396" s="43">
        <v>387207.9</v>
      </c>
      <c r="W396" s="43"/>
      <c r="X396" s="28"/>
      <c r="Y396" s="28"/>
      <c r="Z396" s="35">
        <f t="shared" si="6"/>
        <v>675035.48180117097</v>
      </c>
      <c r="AA396" s="6"/>
      <c r="AB396" s="5"/>
    </row>
    <row r="397" spans="1:28" s="57" customFormat="1" ht="15" customHeight="1">
      <c r="A397" s="70" t="s">
        <v>367</v>
      </c>
      <c r="B397" s="14" t="s">
        <v>665</v>
      </c>
      <c r="C397" s="14" t="s">
        <v>661</v>
      </c>
      <c r="D397" s="14" t="s">
        <v>682</v>
      </c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>
        <f>46770+22600</f>
        <v>69370</v>
      </c>
      <c r="P397" s="28"/>
      <c r="Q397" s="28"/>
      <c r="R397" s="28"/>
      <c r="S397" s="28"/>
      <c r="T397" s="26"/>
      <c r="U397" s="65">
        <v>454496.87325034081</v>
      </c>
      <c r="V397" s="43">
        <v>364253.58700000006</v>
      </c>
      <c r="W397" s="43"/>
      <c r="X397" s="28"/>
      <c r="Y397" s="28"/>
      <c r="Z397" s="35">
        <f t="shared" si="6"/>
        <v>888120.46025034087</v>
      </c>
      <c r="AA397" s="6"/>
      <c r="AB397" s="5"/>
    </row>
    <row r="398" spans="1:28">
      <c r="A398" s="70" t="s">
        <v>365</v>
      </c>
      <c r="B398" s="14" t="s">
        <v>366</v>
      </c>
      <c r="C398" s="14" t="s">
        <v>9</v>
      </c>
      <c r="D398" s="14" t="s">
        <v>682</v>
      </c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6"/>
      <c r="U398" s="63">
        <v>178.89466782730383</v>
      </c>
      <c r="V398" s="43"/>
      <c r="W398" s="43"/>
      <c r="X398" s="28"/>
      <c r="Y398" s="28"/>
      <c r="Z398" s="35">
        <f t="shared" si="6"/>
        <v>178.89466782730383</v>
      </c>
      <c r="AA398" s="6"/>
    </row>
    <row r="399" spans="1:28" s="51" customFormat="1">
      <c r="A399" s="75"/>
      <c r="B399" s="22"/>
      <c r="C399" s="9"/>
      <c r="D399" s="9"/>
      <c r="E399" s="34">
        <f>SUM($E$2:$E$397)</f>
        <v>0</v>
      </c>
      <c r="F399" s="34">
        <f>SUM($F$2:$F$397)</f>
        <v>0</v>
      </c>
      <c r="G399" s="34">
        <f>SUM($G3:$G$397)</f>
        <v>0</v>
      </c>
      <c r="H399" s="34">
        <f>SUM($H$2:$H$397)</f>
        <v>0</v>
      </c>
      <c r="I399" s="34">
        <f>SUM($I$2:$I$397)</f>
        <v>0</v>
      </c>
      <c r="J399" s="34">
        <f>SUM($J$2:$J$397)</f>
        <v>0</v>
      </c>
      <c r="K399" s="34">
        <f>SUM($K$2:$K$398)</f>
        <v>282715</v>
      </c>
      <c r="L399" s="34">
        <f>SUM($L$2:$L$398)</f>
        <v>764765</v>
      </c>
      <c r="M399" s="34">
        <f>SUM($M$2:$M$398)</f>
        <v>5958489</v>
      </c>
      <c r="N399" s="34">
        <f>SUM($N$2:$N$398)</f>
        <v>577827</v>
      </c>
      <c r="O399" s="34">
        <f>SUM($O$2:$O$398)</f>
        <v>1827750</v>
      </c>
      <c r="P399" s="34">
        <f>SUM($P$2:$P$397)</f>
        <v>0</v>
      </c>
      <c r="Q399" s="34">
        <f>SUM($Q$2:$Q$398)</f>
        <v>167148</v>
      </c>
      <c r="R399" s="34">
        <f>SUM($R$2:$R$398)</f>
        <v>618195</v>
      </c>
      <c r="S399" s="34">
        <f>SUM($S$2:$S$397)</f>
        <v>0</v>
      </c>
      <c r="T399" s="32">
        <f>SUM($T$2:$T$398)</f>
        <v>1453112</v>
      </c>
      <c r="U399" s="66">
        <f>SUM($U$2:$U$398)</f>
        <v>94768553.178851604</v>
      </c>
      <c r="V399" s="34">
        <f>SUM($V$2:$V$398)</f>
        <v>163829562.29148313</v>
      </c>
      <c r="W399" s="34">
        <f>SUM($W$2:$W$397)</f>
        <v>0</v>
      </c>
      <c r="X399" s="34">
        <f>SUM($X$2:$X$397)</f>
        <v>0</v>
      </c>
      <c r="Y399" s="34">
        <f>SUM($Y$2:$Y$397)</f>
        <v>0</v>
      </c>
      <c r="Z399" s="35">
        <f t="shared" si="6"/>
        <v>270248116.47033477</v>
      </c>
      <c r="AA399" s="6"/>
      <c r="AB399" s="8"/>
    </row>
    <row r="400" spans="1:28" ht="15" customHeight="1">
      <c r="A400" s="72"/>
      <c r="E400" s="33"/>
      <c r="F400" s="33"/>
      <c r="G400" s="33"/>
      <c r="H400" s="33"/>
      <c r="I400" s="33"/>
      <c r="J400" s="33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3"/>
      <c r="V400" s="43"/>
      <c r="W400" s="43"/>
      <c r="X400" s="43"/>
      <c r="Y400" s="43"/>
      <c r="Z400" s="33"/>
    </row>
    <row r="401" spans="1:28" ht="15" customHeight="1">
      <c r="A401" s="76" t="s">
        <v>499</v>
      </c>
      <c r="B401" s="52" t="s">
        <v>500</v>
      </c>
      <c r="C401" s="51" t="s">
        <v>498</v>
      </c>
      <c r="D401" s="51" t="s">
        <v>181</v>
      </c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4"/>
      <c r="U401" s="67">
        <v>256040.51270847645</v>
      </c>
      <c r="V401" s="55">
        <v>619885.56499999994</v>
      </c>
      <c r="W401" s="55"/>
      <c r="X401" s="53"/>
      <c r="Y401" s="53"/>
      <c r="Z401" s="53">
        <f>SUM(E401:Y401)</f>
        <v>875926.07770847646</v>
      </c>
      <c r="AA401" s="56"/>
      <c r="AB401" s="51"/>
    </row>
    <row r="403" spans="1:28">
      <c r="D403" s="10"/>
      <c r="T403" s="19"/>
      <c r="V403" s="68"/>
      <c r="W403" s="68"/>
    </row>
    <row r="404" spans="1:28">
      <c r="D404" s="16"/>
    </row>
    <row r="405" spans="1:28">
      <c r="B405" s="7"/>
      <c r="D405" s="25"/>
    </row>
    <row r="406" spans="1:28">
      <c r="D406" s="24"/>
    </row>
  </sheetData>
  <autoFilter ref="A1:AB401">
    <filterColumn colId="22"/>
    <sortState ref="A2:AB522">
      <sortCondition ref="D1:D522"/>
    </sortState>
  </autoFilter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C2-2016_ES</vt:lpstr>
    </vt:vector>
  </TitlesOfParts>
  <Company>MSS DGOS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dmariolle</dc:creator>
  <cp:lastModifiedBy>*</cp:lastModifiedBy>
  <cp:lastPrinted>2016-10-03T16:01:29Z</cp:lastPrinted>
  <dcterms:created xsi:type="dcterms:W3CDTF">2014-12-15T11:01:31Z</dcterms:created>
  <dcterms:modified xsi:type="dcterms:W3CDTF">2016-12-23T14:23:35Z</dcterms:modified>
</cp:coreProperties>
</file>